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4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5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6.xml" ContentType="application/vnd.openxmlformats-officedocument.drawing+xml"/>
  <Override PartName="/xl/charts/chart2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7.xml" ContentType="application/vnd.openxmlformats-officedocument.drawing+xml"/>
  <Override PartName="/xl/charts/chart2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2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30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31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32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3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3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3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36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37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38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39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40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41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42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43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44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45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46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47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4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4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9.xml" ContentType="application/vnd.openxmlformats-officedocument.drawing+xml"/>
  <Override PartName="/xl/tables/table1.xml" ContentType="application/vnd.openxmlformats-officedocument.spreadsheetml.table+xml"/>
  <Override PartName="/xl/charts/chart5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0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51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11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52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2.xml" ContentType="application/vnd.openxmlformats-officedocument.drawing+xml"/>
  <Override PartName="/xl/tables/table6.xml" ContentType="application/vnd.openxmlformats-officedocument.spreadsheetml.table+xml"/>
  <Override PartName="/xl/charts/chart53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3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harts/chart54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4.xml" ContentType="application/vnd.openxmlformats-officedocument.drawing+xml"/>
  <Override PartName="/xl/tables/table9.xml" ContentType="application/vnd.openxmlformats-officedocument.spreadsheetml.table+xml"/>
  <Override PartName="/xl/charts/chart55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15.xml" ContentType="application/vnd.openxmlformats-officedocument.drawing+xml"/>
  <Override PartName="/xl/tables/table10.xml" ContentType="application/vnd.openxmlformats-officedocument.spreadsheetml.table+xml"/>
  <Override PartName="/xl/charts/chart56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57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16.xml" ContentType="application/vnd.openxmlformats-officedocument.drawing+xml"/>
  <Override PartName="/xl/tables/table11.xml" ContentType="application/vnd.openxmlformats-officedocument.spreadsheetml.table+xml"/>
  <Override PartName="/xl/charts/chart58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Dropbox\AGUAS DECIMA\PD 2023\OF_SISS_568_2023_OBS_DDA\Archivos excel\"/>
    </mc:Choice>
  </mc:AlternateContent>
  <xr:revisionPtr revIDLastSave="0" documentId="13_ncr:1_{6843CD75-72E0-43E2-AB42-115EDB06B7B0}" xr6:coauthVersionLast="47" xr6:coauthVersionMax="47" xr10:uidLastSave="{00000000-0000-0000-0000-000000000000}"/>
  <bookViews>
    <workbookView xWindow="28680" yWindow="-120" windowWidth="29040" windowHeight="15990" tabRatio="678" xr2:uid="{EEA69B0C-5245-4E4A-A488-1865D250D4E5}"/>
  </bookViews>
  <sheets>
    <sheet name="EMPRESA AP" sheetId="36" r:id="rId1"/>
    <sheet name="RESIDENCIALES AP" sheetId="26" r:id="rId2"/>
    <sheet name="RESIDENCIALES AS" sheetId="27" r:id="rId3"/>
    <sheet name="NO RESIDENCIALES AP" sheetId="28" r:id="rId4"/>
    <sheet name="NO RESIDENCIALES AS" sheetId="29" r:id="rId5"/>
    <sheet name="FUENTE PROPIA (AS)" sheetId="32" r:id="rId6"/>
    <sheet name="AP&gt;&gt;&gt;" sheetId="40" r:id="rId7"/>
    <sheet name="Consolida Proyecciones AP " sheetId="5" r:id="rId8"/>
    <sheet name="Resumen-AP_mensual" sheetId="37" r:id="rId9"/>
    <sheet name="Cliente AP&gt;&gt;&gt;" sheetId="39" r:id="rId10"/>
    <sheet name="Cl_Resid_Mensual" sheetId="22" r:id="rId11"/>
    <sheet name="Cl Resid_Anual" sheetId="11" r:id="rId12"/>
    <sheet name="Cl No Resid_Anual" sheetId="25" r:id="rId13"/>
    <sheet name="Cl No Resid_Mensual" sheetId="9" r:id="rId14"/>
    <sheet name="Cons Unit AP&gt;&gt;&gt;" sheetId="38" r:id="rId15"/>
    <sheet name="CU Resid Mensual" sheetId="19" r:id="rId16"/>
    <sheet name="CU Resid_Anual" sheetId="17" r:id="rId17"/>
    <sheet name="CU No Resid Mensual" sheetId="13" r:id="rId18"/>
    <sheet name="CU No Resid_Anual" sheetId="24" r:id="rId19"/>
    <sheet name="_PalUtilTempWorksheet" sheetId="2" state="hidden" r:id="rId20"/>
  </sheets>
  <externalReferences>
    <externalReference r:id="rId21"/>
    <externalReference r:id="rId22"/>
  </externalReferences>
  <definedNames>
    <definedName name="_xlnm._FilterDatabase" localSheetId="7" hidden="1">'Consolida Proyecciones AP '!$A$57:$P$394</definedName>
    <definedName name="_Key1" hidden="1">'[1]Base Datos'!#REF!</definedName>
    <definedName name="_Key2" hidden="1">'[1]Base Datos'!#REF!</definedName>
    <definedName name="_Order1" hidden="1">255</definedName>
    <definedName name="_Order2" hidden="1">255</definedName>
    <definedName name="AÑOS">'Consolida Proyecciones AP '!$BA$58:$BA$393</definedName>
    <definedName name="Carga_por_hab_día">'[2]Cuadro 3-6 Demanda AS Regulada'!$U$4</definedName>
    <definedName name="Crecim._población">'[2]Cuadro 3-1 Población'!$N$29</definedName>
    <definedName name="Crecim_viviendas">'[2]Cuadro 3-1 Población'!$O$17</definedName>
    <definedName name="Factor_Aguas_Lluvia">'[2]Anexo Tabla 30'!$E$23</definedName>
    <definedName name="Factor_Infiltración">'[2]Anexo Tabla 30'!$F$23</definedName>
    <definedName name="FDMC">'[2]Cuadro 3-2 Coeficientes'!$E$10</definedName>
    <definedName name="FHMC">'[2]Cuadro 3-2 Coeficientes'!$E$11</definedName>
    <definedName name="Pérdida_Producción">'[2]Cuadro 3-3 Demanda AP Regulada'!$O$10</definedName>
    <definedName name="Población_TO_Censo_2017">'[2]Cuadro 3-1 Población'!$W$8</definedName>
    <definedName name="STWBD_StatToolsAutocorrelation_CreateChart" hidden="1">"TRUE"</definedName>
    <definedName name="STWBD_StatToolsAutocorrelation_HasDefaultInfo" hidden="1">"TRUE"</definedName>
    <definedName name="STWBD_StatToolsAutocorrelation_NumLags" hidden="1">"-1"</definedName>
    <definedName name="STWBD_StatToolsAutocorrelation_VariableList" hidden="1">1</definedName>
    <definedName name="STWBD_StatToolsAutocorrelation_VariableList_1" hidden="1">"U_x0001_VG1DA6632016658A44_x0001_"</definedName>
    <definedName name="STWBD_StatToolsAutocorrelation_VarSelectorDefaultDataSet" hidden="1">"DG37A090B0"</definedName>
    <definedName name="STWBD_StatToolsBoxPlot_DefaultDataFormat" hidden="1">" 0"</definedName>
    <definedName name="STWBD_StatToolsBoxPlot_HasDefaultInfo" hidden="1">"TRUE"</definedName>
    <definedName name="STWBD_StatToolsBoxPlot_IdentifyOutliersInDataSet" hidden="1">"TRUE"</definedName>
    <definedName name="STWBD_StatToolsBoxPlot_IncludeKey" hidden="1">"TRUE"</definedName>
    <definedName name="STWBD_StatToolsBoxPlot_Orientation" hidden="1">" 0"</definedName>
    <definedName name="STWBD_StatToolsBoxPlot_VariableList" hidden="1">1</definedName>
    <definedName name="STWBD_StatToolsBoxPlot_VariableList_1" hidden="1">"U_x0001_VG1DA6632016658A44_x0001_"</definedName>
    <definedName name="STWBD_StatToolsBoxPlot_VarSelectorDefaultDataSet" hidden="1">"DG37A090B0"</definedName>
    <definedName name="STWBD_StatToolsChiSqTest_BinMaximum" hidden="1">" 1.01E+300"</definedName>
    <definedName name="STWBD_StatToolsChiSqTest_BinMinimum" hidden="1">" 1.01E+300"</definedName>
    <definedName name="STWBD_StatToolsChiSqTest_ExtendFirstBinToMinusInfinity" hidden="1">"TRUE"</definedName>
    <definedName name="STWBD_StatToolsChiSqTest_ExtendLastBinToInfinity" hidden="1">"TRUE"</definedName>
    <definedName name="STWBD_StatToolsChiSqTest_HasDefaultInfo" hidden="1">"TRUE"</definedName>
    <definedName name="STWBD_StatToolsChiSqTest_NumBins" hidden="1">"-32767"</definedName>
    <definedName name="STWBD_StatToolsChiSqTest_VariableList" hidden="1">1</definedName>
    <definedName name="STWBD_StatToolsChiSqTest_VariableList_1" hidden="1">"U_x0001_VG1DA6632016658A44_x0001_"</definedName>
    <definedName name="STWBD_StatToolsChiSqTest_VarSelectorDefaultDataSet" hidden="1">"DG37A090B0"</definedName>
    <definedName name="STWBD_StatToolsLags_HasDefaultInfo" hidden="1">"TRUE"</definedName>
    <definedName name="STWBD_StatToolsLags_NumberOfLags" hidden="1">" 1"</definedName>
    <definedName name="STWBD_StatToolsLags_Variable" hidden="1">"U_x0001_VG215253141EF084B1_x0001_"</definedName>
    <definedName name="STWBD_StatToolsLags_VarSelectorDefaultDataSet" hidden="1">"DG288A9A71"</definedName>
    <definedName name="STWBD_StatToolsOneVarSummary_Count" hidden="1">"TRUE"</definedName>
    <definedName name="STWBD_StatToolsOneVarSummary_DefaultDataFormat" hidden="1">" 0"</definedName>
    <definedName name="STWBD_StatToolsOneVarSummary_FirstQuartile" hidden="1">"TRUE"</definedName>
    <definedName name="STWBD_StatToolsOneVarSummary_HasDefaultInfo" hidden="1">"TRUE"</definedName>
    <definedName name="STWBD_StatToolsOneVarSummary_InterQuartileRange" hidden="1">"TRUE"</definedName>
    <definedName name="STWBD_StatToolsOneVarSummary_Kurtosis" hidden="1">"TRUE"</definedName>
    <definedName name="STWBD_StatToolsOneVarSummary_Maximum" hidden="1">"TRUE"</definedName>
    <definedName name="STWBD_StatToolsOneVarSummary_Mean" hidden="1">"TRUE"</definedName>
    <definedName name="STWBD_StatToolsOneVarSummary_MeanAbsDeviation" hidden="1">"TRUE"</definedName>
    <definedName name="STWBD_StatToolsOneVarSummary_Median" hidden="1">"TRUE"</definedName>
    <definedName name="STWBD_StatToolsOneVarSummary_Minimum" hidden="1">"TRUE"</definedName>
    <definedName name="STWBD_StatToolsOneVarSummary_Mode" hidden="1">"TRUE"</definedName>
    <definedName name="STWBD_StatToolsOneVarSummary_OtherPercentiles" hidden="1">"TRUE"</definedName>
    <definedName name="STWBD_StatToolsOneVarSummary_PercentileList" hidden="1">" .01, .025, .05, .1, .2, .8, .9, .95, .975, .99"</definedName>
    <definedName name="STWBD_StatToolsOneVarSummary_Range" hidden="1">"TRUE"</definedName>
    <definedName name="STWBD_StatToolsOneVarSummary_Skewness" hidden="1">"TRUE"</definedName>
    <definedName name="STWBD_StatToolsOneVarSummary_StandardDeviation" hidden="1">"TRUE"</definedName>
    <definedName name="STWBD_StatToolsOneVarSummary_Sum" hidden="1">"TRUE"</definedName>
    <definedName name="STWBD_StatToolsOneVarSummary_ThirdQuartile" hidden="1">"TRUE"</definedName>
    <definedName name="STWBD_StatToolsOneVarSummary_VariableList" hidden="1">3</definedName>
    <definedName name="STWBD_StatToolsOneVarSummary_VariableList_1" hidden="1">"U_x0001_VG240224C1E0AB4D0_x0001_"</definedName>
    <definedName name="STWBD_StatToolsOneVarSummary_VariableList_2" hidden="1">"U_x0001_VG1DA6632016658A44_x0001_"</definedName>
    <definedName name="STWBD_StatToolsOneVarSummary_VariableList_3" hidden="1">"U_x0001_VG1DB3CCEA32838A1A_x0001_"</definedName>
    <definedName name="STWBD_StatToolsOneVarSummary_Variance" hidden="1">"TRUE"</definedName>
    <definedName name="STWBD_StatToolsOneVarSummary_VarSelectorDefaultDataSet" hidden="1">"DG37A090B0"</definedName>
    <definedName name="STWBD_StatToolsRegression_blockList" hidden="1">"-1"</definedName>
    <definedName name="STWBD_StatToolsRegression_CheckMulticollinearity" hidden="1">"TRUE"</definedName>
    <definedName name="STWBD_StatToolsRegression_ConfidenceLevel" hidden="1">" .95"</definedName>
    <definedName name="STWBD_StatToolsRegression_DisplayCorrelationMatrix" hidden="1">"TRUE"</definedName>
    <definedName name="STWBD_StatToolsRegression_DisplayRegressionEquation" hidden="1">"TRUE"</definedName>
    <definedName name="STWBD_StatToolsRegression_FixVariables" hidden="1">"FALSE"</definedName>
    <definedName name="STWBD_StatToolsRegression_fixVarList" hidden="1">"-1"</definedName>
    <definedName name="STWBD_StatToolsRegression_FValueToEnter" hidden="1">" 2.2"</definedName>
    <definedName name="STWBD_StatToolsRegression_FValueToLeave" hidden="1">" 1.1"</definedName>
    <definedName name="STWBD_StatToolsRegression_GraphFittedValueVsActualYValue" hidden="1">"TRUE"</definedName>
    <definedName name="STWBD_StatToolsRegression_GraphFittedValueVsXValue" hidden="1">"TRUE"</definedName>
    <definedName name="STWBD_StatToolsRegression_GraphHistogramOfResiduals" hidden="1">"TRUE"</definedName>
    <definedName name="STWBD_StatToolsRegression_GraphResidualVsFittedValue" hidden="1">"TRUE"</definedName>
    <definedName name="STWBD_StatToolsRegression_GraphResidualVsOrderIndex" hidden="1">"TRUE"</definedName>
    <definedName name="STWBD_StatToolsRegression_GraphResidualVsXValue" hidden="1">"TRUE"</definedName>
    <definedName name="STWBD_StatToolsRegression_HasDefaultInfo" hidden="1">"TRUE"</definedName>
    <definedName name="STWBD_StatToolsRegression_IdentifyOutliersInDataSet" hidden="1">"TRUE"</definedName>
    <definedName name="STWBD_StatToolsRegression_IdentifyOutliersInGraphs" hidden="1">"TRUE"</definedName>
    <definedName name="STWBD_StatToolsRegression_IncludeDerivedVariables" hidden="1">"FALSE"</definedName>
    <definedName name="STWBD_StatToolsRegression_IncludePrediction" hidden="1">"FALSE"</definedName>
    <definedName name="STWBD_StatToolsRegression_IncludeSteps" hidden="1">"FALSE"</definedName>
    <definedName name="STWBD_StatToolsRegression_NumberOfBlocks" hidden="1">" 2"</definedName>
    <definedName name="STWBD_StatToolsRegression_PredictionDataSet">"DS:DG37BCBCD9"</definedName>
    <definedName name="STWBD_StatToolsRegression_pValueToEnter" hidden="1">" .05"</definedName>
    <definedName name="STWBD_StatToolsRegression_pValueToLeave" hidden="1">" .1"</definedName>
    <definedName name="STWBD_StatToolsRegression_RegressionType" hidden="1">" 0"</definedName>
    <definedName name="STWBD_StatToolsRegression_StandardizeNumericVariables" hidden="1">"FALSE"</definedName>
    <definedName name="STWBD_StatToolsRegression_throughOrigin" hidden="1">"FALSE"</definedName>
    <definedName name="STWBD_StatToolsRegression_useFValue" hidden="1">"FALSE"</definedName>
    <definedName name="STWBD_StatToolsRegression_usePValue" hidden="1">"TRUE"</definedName>
    <definedName name="STWBD_StatToolsRegression_VariableDependent" hidden="1">"U_x0001_VG215253141EF084B1_x0001_"</definedName>
    <definedName name="STWBD_StatToolsRegression_VariableListIndependent" hidden="1">2</definedName>
    <definedName name="STWBD_StatToolsRegression_VariableListIndependent_1" hidden="1">"U_x0001_VG342A1CCE2D24DBF0_x0001_"</definedName>
    <definedName name="STWBD_StatToolsRegression_VariableListIndependent_2" hidden="1">"U_x0001_VG28ECBC6716B4298B_x0001_"</definedName>
    <definedName name="STWBD_StatToolsRegression_VarSelectorDefaultDataSet" hidden="1">"DG288A9A71"</definedName>
    <definedName name="STWBD_StatToolsTimeSeriesGraph_DefaultUseLabelVariable" hidden="1">"TRUE"</definedName>
    <definedName name="STWBD_StatToolsTimeSeriesGraph_HasDefaultInfo" hidden="1">"TRUE"</definedName>
    <definedName name="STWBD_StatToolsTimeSeriesGraph_LabelVariable" hidden="1">"U_x0001_VG240224C1E0AB4D0_x0001_"</definedName>
    <definedName name="STWBD_StatToolsTimeSeriesGraph_SingleGraph" hidden="1">"FALSE"</definedName>
    <definedName name="STWBD_StatToolsTimeSeriesGraph_TwoVerticalAxes" hidden="1">"FALSE"</definedName>
    <definedName name="STWBD_StatToolsTimeSeriesGraph_VariableList" hidden="1">1</definedName>
    <definedName name="STWBD_StatToolsTimeSeriesGraph_VariableList_1" hidden="1">"U_x0001_VG1DA6632016658A44_x0001_"</definedName>
    <definedName name="STWBD_StatToolsTimeSeriesGraph_VarSelectorDefaultDataSet" hidden="1">"DG37A090B0"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27" l="1"/>
  <c r="L147" i="37" l="1"/>
  <c r="T145" i="37"/>
  <c r="H199" i="5" s="1"/>
  <c r="L143" i="37"/>
  <c r="S140" i="37"/>
  <c r="G194" i="5" s="1"/>
  <c r="T137" i="37"/>
  <c r="H191" i="5" s="1"/>
  <c r="T124" i="37"/>
  <c r="H178" i="5" s="1"/>
  <c r="S124" i="37"/>
  <c r="G178" i="5" s="1"/>
  <c r="U121" i="37"/>
  <c r="J175" i="5" s="1"/>
  <c r="L116" i="37"/>
  <c r="U113" i="37"/>
  <c r="J167" i="5" s="1"/>
  <c r="U110" i="37"/>
  <c r="J164" i="5" s="1"/>
  <c r="U105" i="37"/>
  <c r="J159" i="5" s="1"/>
  <c r="T105" i="37"/>
  <c r="H159" i="5" s="1"/>
  <c r="L103" i="37"/>
  <c r="T97" i="37"/>
  <c r="H151" i="5" s="1"/>
  <c r="U86" i="37"/>
  <c r="J140" i="5" s="1"/>
  <c r="S84" i="37"/>
  <c r="G138" i="5" s="1"/>
  <c r="T73" i="37"/>
  <c r="H127" i="5" s="1"/>
  <c r="U70" i="37"/>
  <c r="J124" i="5" s="1"/>
  <c r="S68" i="37"/>
  <c r="G122" i="5" s="1"/>
  <c r="T65" i="37"/>
  <c r="H119" i="5" s="1"/>
  <c r="S60" i="37"/>
  <c r="G114" i="5" s="1"/>
  <c r="U54" i="37"/>
  <c r="J108" i="5" s="1"/>
  <c r="T52" i="37"/>
  <c r="H106" i="5" s="1"/>
  <c r="T49" i="37"/>
  <c r="H103" i="5" s="1"/>
  <c r="T41" i="37"/>
  <c r="H95" i="5" s="1"/>
  <c r="S39" i="37"/>
  <c r="G93" i="5" s="1"/>
  <c r="U38" i="37"/>
  <c r="J92" i="5" s="1"/>
  <c r="S36" i="37"/>
  <c r="G90" i="5" s="1"/>
  <c r="T33" i="37"/>
  <c r="H87" i="5" s="1"/>
  <c r="L31" i="37"/>
  <c r="AK32" i="37"/>
  <c r="U17" i="37"/>
  <c r="J71" i="5" s="1"/>
  <c r="T17" i="37"/>
  <c r="H71" i="5" s="1"/>
  <c r="S12" i="37"/>
  <c r="G66" i="5" s="1"/>
  <c r="L11" i="37"/>
  <c r="T9" i="37"/>
  <c r="H63" i="5" s="1"/>
  <c r="L7" i="37"/>
  <c r="E199" i="5"/>
  <c r="C199" i="5"/>
  <c r="B143" i="9" s="1"/>
  <c r="B197" i="5"/>
  <c r="E196" i="5"/>
  <c r="C194" i="5"/>
  <c r="B138" i="9" s="1"/>
  <c r="B194" i="5"/>
  <c r="E193" i="5"/>
  <c r="E191" i="5"/>
  <c r="C191" i="5"/>
  <c r="B135" i="9" s="1"/>
  <c r="B189" i="5"/>
  <c r="E188" i="5"/>
  <c r="C186" i="5"/>
  <c r="B130" i="9" s="1"/>
  <c r="B186" i="5"/>
  <c r="E183" i="5"/>
  <c r="C183" i="5"/>
  <c r="B127" i="9" s="1"/>
  <c r="E182" i="5"/>
  <c r="B181" i="5"/>
  <c r="E180" i="5"/>
  <c r="C180" i="5"/>
  <c r="B124" i="9" s="1"/>
  <c r="C178" i="5"/>
  <c r="B122" i="9" s="1"/>
  <c r="B178" i="5"/>
  <c r="E175" i="5"/>
  <c r="C175" i="5"/>
  <c r="B119" i="9" s="1"/>
  <c r="B175" i="5"/>
  <c r="B173" i="5"/>
  <c r="E172" i="5"/>
  <c r="C172" i="5"/>
  <c r="B116" i="9" s="1"/>
  <c r="C170" i="5"/>
  <c r="B114" i="9" s="1"/>
  <c r="B170" i="5"/>
  <c r="F115" i="37"/>
  <c r="E167" i="5"/>
  <c r="C167" i="5"/>
  <c r="B111" i="9" s="1"/>
  <c r="B167" i="5"/>
  <c r="B165" i="5"/>
  <c r="E164" i="5"/>
  <c r="C162" i="5"/>
  <c r="B106" i="9" s="1"/>
  <c r="B162" i="5"/>
  <c r="E161" i="5"/>
  <c r="E159" i="5"/>
  <c r="C159" i="5"/>
  <c r="B103" i="9" s="1"/>
  <c r="E158" i="5"/>
  <c r="B157" i="5"/>
  <c r="E156" i="5"/>
  <c r="C154" i="5"/>
  <c r="B98" i="9" s="1"/>
  <c r="B154" i="5"/>
  <c r="U99" i="37"/>
  <c r="J153" i="5" s="1"/>
  <c r="E151" i="5"/>
  <c r="C151" i="5"/>
  <c r="B95" i="9" s="1"/>
  <c r="B149" i="5"/>
  <c r="E148" i="5"/>
  <c r="C146" i="5"/>
  <c r="B90" i="9" s="1"/>
  <c r="B146" i="5"/>
  <c r="E145" i="5"/>
  <c r="E143" i="5"/>
  <c r="C143" i="5"/>
  <c r="B87" i="9" s="1"/>
  <c r="B143" i="5"/>
  <c r="E142" i="5"/>
  <c r="B141" i="5"/>
  <c r="E140" i="5"/>
  <c r="C138" i="5"/>
  <c r="B82" i="9" s="1"/>
  <c r="B138" i="5"/>
  <c r="E137" i="5"/>
  <c r="E135" i="5"/>
  <c r="C135" i="5"/>
  <c r="B79" i="9" s="1"/>
  <c r="E134" i="5"/>
  <c r="B133" i="5"/>
  <c r="E132" i="5"/>
  <c r="C132" i="5"/>
  <c r="B76" i="9" s="1"/>
  <c r="C130" i="5"/>
  <c r="B74" i="9" s="1"/>
  <c r="B130" i="5"/>
  <c r="E129" i="5"/>
  <c r="E127" i="5"/>
  <c r="C127" i="5"/>
  <c r="B71" i="9" s="1"/>
  <c r="B127" i="5"/>
  <c r="B125" i="5"/>
  <c r="E124" i="5"/>
  <c r="C124" i="5"/>
  <c r="B68" i="9" s="1"/>
  <c r="C122" i="5"/>
  <c r="B66" i="9" s="1"/>
  <c r="B122" i="5"/>
  <c r="E121" i="5"/>
  <c r="E119" i="5"/>
  <c r="C119" i="5"/>
  <c r="B63" i="9" s="1"/>
  <c r="B119" i="5"/>
  <c r="E118" i="5"/>
  <c r="B117" i="5"/>
  <c r="E116" i="5"/>
  <c r="C116" i="5"/>
  <c r="B60" i="9" s="1"/>
  <c r="C114" i="5"/>
  <c r="B58" i="9" s="1"/>
  <c r="B114" i="5"/>
  <c r="E113" i="5"/>
  <c r="E111" i="5"/>
  <c r="C111" i="5"/>
  <c r="B55" i="9" s="1"/>
  <c r="B111" i="5"/>
  <c r="B109" i="5"/>
  <c r="E108" i="5"/>
  <c r="C106" i="5"/>
  <c r="B50" i="9" s="1"/>
  <c r="B106" i="5"/>
  <c r="E103" i="5"/>
  <c r="C103" i="5"/>
  <c r="B47" i="9" s="1"/>
  <c r="B101" i="5"/>
  <c r="E100" i="5"/>
  <c r="C100" i="5"/>
  <c r="B44" i="9" s="1"/>
  <c r="C98" i="5"/>
  <c r="B42" i="9" s="1"/>
  <c r="B98" i="5"/>
  <c r="E97" i="5"/>
  <c r="E95" i="5"/>
  <c r="C95" i="5"/>
  <c r="B39" i="9" s="1"/>
  <c r="E94" i="5"/>
  <c r="B93" i="5"/>
  <c r="E92" i="5"/>
  <c r="C90" i="5"/>
  <c r="B34" i="9" s="1"/>
  <c r="B90" i="5"/>
  <c r="E87" i="5"/>
  <c r="C87" i="5"/>
  <c r="B31" i="9" s="1"/>
  <c r="B87" i="5"/>
  <c r="B85" i="5"/>
  <c r="E84" i="5"/>
  <c r="C84" i="5"/>
  <c r="B28" i="9" s="1"/>
  <c r="C82" i="5"/>
  <c r="B26" i="9" s="1"/>
  <c r="B82" i="5"/>
  <c r="E79" i="5"/>
  <c r="C79" i="5"/>
  <c r="B23" i="9" s="1"/>
  <c r="B79" i="5"/>
  <c r="E78" i="5"/>
  <c r="B77" i="5"/>
  <c r="E76" i="5"/>
  <c r="C76" i="5"/>
  <c r="B20" i="9" s="1"/>
  <c r="C74" i="5"/>
  <c r="B18" i="9" s="1"/>
  <c r="B74" i="5"/>
  <c r="E71" i="5"/>
  <c r="C71" i="5"/>
  <c r="B15" i="9" s="1"/>
  <c r="B71" i="5"/>
  <c r="E70" i="5"/>
  <c r="B69" i="5"/>
  <c r="E68" i="5"/>
  <c r="C68" i="5"/>
  <c r="B12" i="9" s="1"/>
  <c r="C66" i="5"/>
  <c r="B10" i="9" s="1"/>
  <c r="B66" i="5"/>
  <c r="E65" i="5"/>
  <c r="E63" i="5"/>
  <c r="C63" i="5"/>
  <c r="B7" i="9" s="1"/>
  <c r="B63" i="5"/>
  <c r="B61" i="5"/>
  <c r="E60" i="5"/>
  <c r="C60" i="5"/>
  <c r="B4" i="9" s="1"/>
  <c r="C58" i="5"/>
  <c r="B2" i="9" s="1"/>
  <c r="B58" i="5"/>
  <c r="E200" i="5"/>
  <c r="E198" i="5"/>
  <c r="E197" i="5"/>
  <c r="E195" i="5"/>
  <c r="E194" i="5"/>
  <c r="E192" i="5"/>
  <c r="E190" i="5"/>
  <c r="E189" i="5"/>
  <c r="E187" i="5"/>
  <c r="E186" i="5"/>
  <c r="E184" i="5"/>
  <c r="E181" i="5"/>
  <c r="E179" i="5"/>
  <c r="E178" i="5"/>
  <c r="E176" i="5"/>
  <c r="E174" i="5"/>
  <c r="E173" i="5"/>
  <c r="E171" i="5"/>
  <c r="E170" i="5"/>
  <c r="E168" i="5"/>
  <c r="E166" i="5"/>
  <c r="E165" i="5"/>
  <c r="E163" i="5"/>
  <c r="E162" i="5"/>
  <c r="E160" i="5"/>
  <c r="E157" i="5"/>
  <c r="E155" i="5"/>
  <c r="E154" i="5"/>
  <c r="E152" i="5"/>
  <c r="E150" i="5"/>
  <c r="E149" i="5"/>
  <c r="E147" i="5"/>
  <c r="E146" i="5"/>
  <c r="E144" i="5"/>
  <c r="E141" i="5"/>
  <c r="E139" i="5"/>
  <c r="E138" i="5"/>
  <c r="E136" i="5"/>
  <c r="E133" i="5"/>
  <c r="E131" i="5"/>
  <c r="E130" i="5"/>
  <c r="E128" i="5"/>
  <c r="E126" i="5"/>
  <c r="E125" i="5"/>
  <c r="E123" i="5"/>
  <c r="E122" i="5"/>
  <c r="E120" i="5"/>
  <c r="E117" i="5"/>
  <c r="E115" i="5"/>
  <c r="E114" i="5"/>
  <c r="E112" i="5"/>
  <c r="E110" i="5"/>
  <c r="E109" i="5"/>
  <c r="E107" i="5"/>
  <c r="E106" i="5"/>
  <c r="E104" i="5"/>
  <c r="E102" i="5"/>
  <c r="E101" i="5"/>
  <c r="E99" i="5"/>
  <c r="E98" i="5"/>
  <c r="E96" i="5"/>
  <c r="E93" i="5"/>
  <c r="E91" i="5"/>
  <c r="E90" i="5"/>
  <c r="E88" i="5"/>
  <c r="E86" i="5"/>
  <c r="E85" i="5"/>
  <c r="E83" i="5"/>
  <c r="E82" i="5"/>
  <c r="E80" i="5"/>
  <c r="E77" i="5"/>
  <c r="E75" i="5"/>
  <c r="E74" i="5"/>
  <c r="E72" i="5"/>
  <c r="E69" i="5"/>
  <c r="E67" i="5"/>
  <c r="E66" i="5"/>
  <c r="E64" i="5"/>
  <c r="E62" i="5"/>
  <c r="E61" i="5"/>
  <c r="E59" i="5"/>
  <c r="E58" i="5"/>
  <c r="C201" i="5"/>
  <c r="B145" i="9" s="1"/>
  <c r="C200" i="5"/>
  <c r="B144" i="9" s="1"/>
  <c r="C198" i="5"/>
  <c r="B142" i="9" s="1"/>
  <c r="C197" i="5"/>
  <c r="B141" i="9" s="1"/>
  <c r="C195" i="5"/>
  <c r="B139" i="9" s="1"/>
  <c r="C193" i="5"/>
  <c r="B137" i="9" s="1"/>
  <c r="C192" i="5"/>
  <c r="B136" i="9" s="1"/>
  <c r="C190" i="5"/>
  <c r="B134" i="9" s="1"/>
  <c r="C189" i="5"/>
  <c r="B133" i="9" s="1"/>
  <c r="C187" i="5"/>
  <c r="B131" i="9" s="1"/>
  <c r="C185" i="5"/>
  <c r="B129" i="9" s="1"/>
  <c r="C184" i="5"/>
  <c r="B128" i="9" s="1"/>
  <c r="C182" i="5"/>
  <c r="B126" i="9" s="1"/>
  <c r="C181" i="5"/>
  <c r="B125" i="9" s="1"/>
  <c r="C179" i="5"/>
  <c r="B123" i="9" s="1"/>
  <c r="C177" i="5"/>
  <c r="B121" i="9" s="1"/>
  <c r="C176" i="5"/>
  <c r="B120" i="9" s="1"/>
  <c r="C174" i="5"/>
  <c r="B118" i="9" s="1"/>
  <c r="C173" i="5"/>
  <c r="B117" i="9" s="1"/>
  <c r="C171" i="5"/>
  <c r="B115" i="9" s="1"/>
  <c r="C169" i="5"/>
  <c r="B113" i="9" s="1"/>
  <c r="C168" i="5"/>
  <c r="B112" i="9" s="1"/>
  <c r="C166" i="5"/>
  <c r="B110" i="9" s="1"/>
  <c r="C165" i="5"/>
  <c r="B109" i="9" s="1"/>
  <c r="C163" i="5"/>
  <c r="B107" i="9" s="1"/>
  <c r="C161" i="5"/>
  <c r="B105" i="9" s="1"/>
  <c r="C160" i="5"/>
  <c r="B104" i="9" s="1"/>
  <c r="C158" i="5"/>
  <c r="B102" i="9" s="1"/>
  <c r="C157" i="5"/>
  <c r="B101" i="9" s="1"/>
  <c r="C155" i="5"/>
  <c r="B99" i="9" s="1"/>
  <c r="C153" i="5"/>
  <c r="B97" i="9" s="1"/>
  <c r="C152" i="5"/>
  <c r="B96" i="9" s="1"/>
  <c r="C150" i="5"/>
  <c r="B94" i="9" s="1"/>
  <c r="C149" i="5"/>
  <c r="B93" i="9" s="1"/>
  <c r="C147" i="5"/>
  <c r="B91" i="9" s="1"/>
  <c r="C145" i="5"/>
  <c r="B89" i="9" s="1"/>
  <c r="C144" i="5"/>
  <c r="B88" i="9" s="1"/>
  <c r="C142" i="5"/>
  <c r="B86" i="9" s="1"/>
  <c r="C141" i="5"/>
  <c r="B85" i="9" s="1"/>
  <c r="C139" i="5"/>
  <c r="B83" i="9" s="1"/>
  <c r="C137" i="5"/>
  <c r="B81" i="9" s="1"/>
  <c r="C136" i="5"/>
  <c r="B80" i="9" s="1"/>
  <c r="C134" i="5"/>
  <c r="B78" i="9" s="1"/>
  <c r="C133" i="5"/>
  <c r="B77" i="9" s="1"/>
  <c r="C131" i="5"/>
  <c r="B75" i="9" s="1"/>
  <c r="C129" i="5"/>
  <c r="B73" i="9" s="1"/>
  <c r="C128" i="5"/>
  <c r="B72" i="9" s="1"/>
  <c r="C126" i="5"/>
  <c r="B70" i="9" s="1"/>
  <c r="C125" i="5"/>
  <c r="B69" i="9" s="1"/>
  <c r="C123" i="5"/>
  <c r="B67" i="9" s="1"/>
  <c r="C121" i="5"/>
  <c r="B65" i="9" s="1"/>
  <c r="C120" i="5"/>
  <c r="B64" i="9" s="1"/>
  <c r="C118" i="5"/>
  <c r="B62" i="9" s="1"/>
  <c r="C117" i="5"/>
  <c r="B61" i="9" s="1"/>
  <c r="C115" i="5"/>
  <c r="B59" i="9" s="1"/>
  <c r="C113" i="5"/>
  <c r="B57" i="9" s="1"/>
  <c r="C112" i="5"/>
  <c r="B56" i="9" s="1"/>
  <c r="C110" i="5"/>
  <c r="B54" i="9" s="1"/>
  <c r="C109" i="5"/>
  <c r="B53" i="9" s="1"/>
  <c r="C107" i="5"/>
  <c r="B51" i="9" s="1"/>
  <c r="C105" i="5"/>
  <c r="B49" i="9" s="1"/>
  <c r="C104" i="5"/>
  <c r="B48" i="9" s="1"/>
  <c r="C102" i="5"/>
  <c r="B46" i="9" s="1"/>
  <c r="C101" i="5"/>
  <c r="B45" i="9" s="1"/>
  <c r="C99" i="5"/>
  <c r="B43" i="9" s="1"/>
  <c r="C97" i="5"/>
  <c r="B41" i="9" s="1"/>
  <c r="C96" i="5"/>
  <c r="B40" i="9" s="1"/>
  <c r="C94" i="5"/>
  <c r="B38" i="9" s="1"/>
  <c r="C93" i="5"/>
  <c r="B37" i="9" s="1"/>
  <c r="C91" i="5"/>
  <c r="B35" i="9" s="1"/>
  <c r="C89" i="5"/>
  <c r="B33" i="9" s="1"/>
  <c r="C88" i="5"/>
  <c r="B32" i="9" s="1"/>
  <c r="C86" i="5"/>
  <c r="B30" i="9" s="1"/>
  <c r="C85" i="5"/>
  <c r="B29" i="9" s="1"/>
  <c r="C83" i="5"/>
  <c r="B27" i="9" s="1"/>
  <c r="C81" i="5"/>
  <c r="B25" i="9" s="1"/>
  <c r="C80" i="5"/>
  <c r="B24" i="9" s="1"/>
  <c r="C78" i="5"/>
  <c r="B22" i="9" s="1"/>
  <c r="C77" i="5"/>
  <c r="B21" i="9" s="1"/>
  <c r="C75" i="5"/>
  <c r="B19" i="9" s="1"/>
  <c r="C73" i="5"/>
  <c r="B17" i="9" s="1"/>
  <c r="C72" i="5"/>
  <c r="B16" i="9" s="1"/>
  <c r="C70" i="5"/>
  <c r="B14" i="9" s="1"/>
  <c r="C69" i="5"/>
  <c r="B13" i="9" s="1"/>
  <c r="C67" i="5"/>
  <c r="B11" i="9" s="1"/>
  <c r="C65" i="5"/>
  <c r="B9" i="9" s="1"/>
  <c r="C64" i="5"/>
  <c r="B8" i="9" s="1"/>
  <c r="C62" i="5"/>
  <c r="B6" i="9" s="1"/>
  <c r="C61" i="5"/>
  <c r="B5" i="9" s="1"/>
  <c r="C59" i="5"/>
  <c r="B3" i="9" s="1"/>
  <c r="B201" i="5"/>
  <c r="B200" i="5"/>
  <c r="B198" i="5"/>
  <c r="B196" i="5"/>
  <c r="B195" i="5"/>
  <c r="B193" i="5"/>
  <c r="B192" i="5"/>
  <c r="B190" i="5"/>
  <c r="B188" i="5"/>
  <c r="B187" i="5"/>
  <c r="B185" i="5"/>
  <c r="B184" i="5"/>
  <c r="B182" i="5"/>
  <c r="B180" i="5"/>
  <c r="B179" i="5"/>
  <c r="B177" i="5"/>
  <c r="B176" i="5"/>
  <c r="B174" i="5"/>
  <c r="B172" i="5"/>
  <c r="B171" i="5"/>
  <c r="B169" i="5"/>
  <c r="B168" i="5"/>
  <c r="B166" i="5"/>
  <c r="B164" i="5"/>
  <c r="B163" i="5"/>
  <c r="B161" i="5"/>
  <c r="B160" i="5"/>
  <c r="B158" i="5"/>
  <c r="B156" i="5"/>
  <c r="B155" i="5"/>
  <c r="B153" i="5"/>
  <c r="B152" i="5"/>
  <c r="B150" i="5"/>
  <c r="B148" i="5"/>
  <c r="B147" i="5"/>
  <c r="B145" i="5"/>
  <c r="B144" i="5"/>
  <c r="B142" i="5"/>
  <c r="B140" i="5"/>
  <c r="B139" i="5"/>
  <c r="B137" i="5"/>
  <c r="B136" i="5"/>
  <c r="B134" i="5"/>
  <c r="B132" i="5"/>
  <c r="B131" i="5"/>
  <c r="B129" i="5"/>
  <c r="B128" i="5"/>
  <c r="B126" i="5"/>
  <c r="B124" i="5"/>
  <c r="B123" i="5"/>
  <c r="B121" i="5"/>
  <c r="B120" i="5"/>
  <c r="B118" i="5"/>
  <c r="B116" i="5"/>
  <c r="B115" i="5"/>
  <c r="B113" i="5"/>
  <c r="B112" i="5"/>
  <c r="B110" i="5"/>
  <c r="B108" i="5"/>
  <c r="B107" i="5"/>
  <c r="B105" i="5"/>
  <c r="B104" i="5"/>
  <c r="B102" i="5"/>
  <c r="B100" i="5"/>
  <c r="B99" i="5"/>
  <c r="B97" i="5"/>
  <c r="B96" i="5"/>
  <c r="B94" i="5"/>
  <c r="B92" i="5"/>
  <c r="B91" i="5"/>
  <c r="B89" i="5"/>
  <c r="B88" i="5"/>
  <c r="B86" i="5"/>
  <c r="B84" i="5"/>
  <c r="B83" i="5"/>
  <c r="B81" i="5"/>
  <c r="B80" i="5"/>
  <c r="B78" i="5"/>
  <c r="B76" i="5"/>
  <c r="B75" i="5"/>
  <c r="B73" i="5"/>
  <c r="B72" i="5"/>
  <c r="B70" i="5"/>
  <c r="B68" i="5"/>
  <c r="B67" i="5"/>
  <c r="B65" i="5"/>
  <c r="B64" i="5"/>
  <c r="B62" i="5"/>
  <c r="B60" i="5"/>
  <c r="B59" i="5"/>
  <c r="T147" i="37"/>
  <c r="H201" i="5" s="1"/>
  <c r="S147" i="37"/>
  <c r="G201" i="5" s="1"/>
  <c r="T146" i="37"/>
  <c r="H200" i="5" s="1"/>
  <c r="S146" i="37"/>
  <c r="G200" i="5" s="1"/>
  <c r="F146" i="37"/>
  <c r="S144" i="37"/>
  <c r="G198" i="5" s="1"/>
  <c r="F144" i="37"/>
  <c r="T144" i="37"/>
  <c r="H198" i="5" s="1"/>
  <c r="T143" i="37"/>
  <c r="H197" i="5" s="1"/>
  <c r="U142" i="37"/>
  <c r="J196" i="5" s="1"/>
  <c r="S142" i="37"/>
  <c r="G196" i="5" s="1"/>
  <c r="U141" i="37"/>
  <c r="J195" i="5" s="1"/>
  <c r="S141" i="37"/>
  <c r="G195" i="5" s="1"/>
  <c r="F141" i="37"/>
  <c r="T141" i="37"/>
  <c r="H195" i="5" s="1"/>
  <c r="U140" i="37"/>
  <c r="J194" i="5" s="1"/>
  <c r="T139" i="37"/>
  <c r="H193" i="5" s="1"/>
  <c r="S139" i="37"/>
  <c r="G193" i="5" s="1"/>
  <c r="U138" i="37"/>
  <c r="J192" i="5" s="1"/>
  <c r="T138" i="37"/>
  <c r="H192" i="5" s="1"/>
  <c r="S138" i="37"/>
  <c r="G192" i="5" s="1"/>
  <c r="L136" i="37"/>
  <c r="F136" i="37"/>
  <c r="U135" i="37"/>
  <c r="J189" i="5" s="1"/>
  <c r="T135" i="37"/>
  <c r="H189" i="5" s="1"/>
  <c r="T134" i="37"/>
  <c r="H188" i="5" s="1"/>
  <c r="S134" i="37"/>
  <c r="G188" i="5" s="1"/>
  <c r="U133" i="37"/>
  <c r="J187" i="5" s="1"/>
  <c r="T133" i="37"/>
  <c r="H187" i="5" s="1"/>
  <c r="F133" i="37"/>
  <c r="S133" i="37"/>
  <c r="G187" i="5" s="1"/>
  <c r="T132" i="37"/>
  <c r="H186" i="5" s="1"/>
  <c r="U132" i="37"/>
  <c r="J186" i="5" s="1"/>
  <c r="S131" i="37"/>
  <c r="G185" i="5" s="1"/>
  <c r="AB130" i="37"/>
  <c r="S130" i="37"/>
  <c r="G184" i="5" s="1"/>
  <c r="F130" i="37"/>
  <c r="S128" i="37"/>
  <c r="G182" i="5" s="1"/>
  <c r="F128" i="37"/>
  <c r="T127" i="37"/>
  <c r="H181" i="5" s="1"/>
  <c r="U127" i="37"/>
  <c r="J181" i="5" s="1"/>
  <c r="S126" i="37"/>
  <c r="G180" i="5" s="1"/>
  <c r="F125" i="37"/>
  <c r="U124" i="37"/>
  <c r="J178" i="5" s="1"/>
  <c r="T123" i="37"/>
  <c r="H177" i="5" s="1"/>
  <c r="L122" i="37"/>
  <c r="F122" i="37"/>
  <c r="T122" i="37"/>
  <c r="H176" i="5" s="1"/>
  <c r="T120" i="37"/>
  <c r="H174" i="5" s="1"/>
  <c r="F120" i="37"/>
  <c r="AB118" i="37"/>
  <c r="U117" i="37"/>
  <c r="J171" i="5" s="1"/>
  <c r="F117" i="37"/>
  <c r="AB116" i="37"/>
  <c r="AB129" i="37" s="1"/>
  <c r="AB115" i="37"/>
  <c r="AB128" i="37" s="1"/>
  <c r="S115" i="37"/>
  <c r="G169" i="5" s="1"/>
  <c r="AB114" i="37"/>
  <c r="AB127" i="37" s="1"/>
  <c r="S114" i="37"/>
  <c r="G168" i="5" s="1"/>
  <c r="F114" i="37"/>
  <c r="AB113" i="37"/>
  <c r="AB126" i="37" s="1"/>
  <c r="AB112" i="37"/>
  <c r="AB125" i="37" s="1"/>
  <c r="U112" i="37"/>
  <c r="J166" i="5" s="1"/>
  <c r="F112" i="37"/>
  <c r="T112" i="37"/>
  <c r="H166" i="5" s="1"/>
  <c r="U111" i="37"/>
  <c r="J165" i="5" s="1"/>
  <c r="AJ121" i="37"/>
  <c r="S110" i="37"/>
  <c r="G164" i="5" s="1"/>
  <c r="F109" i="37"/>
  <c r="U108" i="37"/>
  <c r="J162" i="5" s="1"/>
  <c r="F106" i="37"/>
  <c r="F104" i="37"/>
  <c r="U103" i="37"/>
  <c r="J157" i="5" s="1"/>
  <c r="T103" i="37"/>
  <c r="H157" i="5" s="1"/>
  <c r="L101" i="37"/>
  <c r="U101" i="37"/>
  <c r="J155" i="5" s="1"/>
  <c r="F101" i="37"/>
  <c r="T101" i="37"/>
  <c r="H155" i="5" s="1"/>
  <c r="S101" i="37"/>
  <c r="G155" i="5" s="1"/>
  <c r="U100" i="37"/>
  <c r="J154" i="5" s="1"/>
  <c r="T99" i="37"/>
  <c r="H153" i="5" s="1"/>
  <c r="S99" i="37"/>
  <c r="G153" i="5" s="1"/>
  <c r="U98" i="37"/>
  <c r="J152" i="5" s="1"/>
  <c r="F98" i="37"/>
  <c r="U96" i="37"/>
  <c r="J150" i="5" s="1"/>
  <c r="F96" i="37"/>
  <c r="U95" i="37"/>
  <c r="J149" i="5" s="1"/>
  <c r="AK105" i="37"/>
  <c r="S93" i="37"/>
  <c r="G147" i="5" s="1"/>
  <c r="T93" i="37"/>
  <c r="H147" i="5" s="1"/>
  <c r="T91" i="37"/>
  <c r="H145" i="5" s="1"/>
  <c r="S91" i="37"/>
  <c r="G145" i="5" s="1"/>
  <c r="U90" i="37"/>
  <c r="J144" i="5" s="1"/>
  <c r="T90" i="37"/>
  <c r="H144" i="5" s="1"/>
  <c r="F90" i="37"/>
  <c r="T89" i="37"/>
  <c r="H143" i="5" s="1"/>
  <c r="U88" i="37"/>
  <c r="J142" i="5" s="1"/>
  <c r="T88" i="37"/>
  <c r="H142" i="5" s="1"/>
  <c r="F88" i="37"/>
  <c r="T87" i="37"/>
  <c r="H141" i="5" s="1"/>
  <c r="L85" i="37"/>
  <c r="T85" i="37"/>
  <c r="H139" i="5" s="1"/>
  <c r="F85" i="37"/>
  <c r="U84" i="37"/>
  <c r="J138" i="5" s="1"/>
  <c r="T83" i="37"/>
  <c r="H137" i="5" s="1"/>
  <c r="U82" i="37"/>
  <c r="J136" i="5" s="1"/>
  <c r="S82" i="37"/>
  <c r="G136" i="5" s="1"/>
  <c r="T81" i="37"/>
  <c r="H135" i="5" s="1"/>
  <c r="U80" i="37"/>
  <c r="J134" i="5" s="1"/>
  <c r="S80" i="37"/>
  <c r="G134" i="5" s="1"/>
  <c r="T79" i="37"/>
  <c r="H133" i="5" s="1"/>
  <c r="S78" i="37"/>
  <c r="G132" i="5" s="1"/>
  <c r="T77" i="37"/>
  <c r="H131" i="5" s="1"/>
  <c r="U76" i="37"/>
  <c r="J130" i="5" s="1"/>
  <c r="T75" i="37"/>
  <c r="H129" i="5" s="1"/>
  <c r="L74" i="37"/>
  <c r="U74" i="37"/>
  <c r="J128" i="5" s="1"/>
  <c r="T74" i="37"/>
  <c r="H128" i="5" s="1"/>
  <c r="U72" i="37"/>
  <c r="J126" i="5" s="1"/>
  <c r="S72" i="37"/>
  <c r="G126" i="5" s="1"/>
  <c r="U71" i="37"/>
  <c r="J125" i="5" s="1"/>
  <c r="T71" i="37"/>
  <c r="H125" i="5" s="1"/>
  <c r="F71" i="37"/>
  <c r="S70" i="37"/>
  <c r="G124" i="5" s="1"/>
  <c r="S69" i="37"/>
  <c r="G123" i="5" s="1"/>
  <c r="T69" i="37"/>
  <c r="H123" i="5" s="1"/>
  <c r="U68" i="37"/>
  <c r="J122" i="5" s="1"/>
  <c r="T68" i="37"/>
  <c r="H122" i="5" s="1"/>
  <c r="T67" i="37"/>
  <c r="H121" i="5" s="1"/>
  <c r="S67" i="37"/>
  <c r="G121" i="5" s="1"/>
  <c r="T66" i="37"/>
  <c r="H120" i="5" s="1"/>
  <c r="S66" i="37"/>
  <c r="G120" i="5" s="1"/>
  <c r="S64" i="37"/>
  <c r="G118" i="5" s="1"/>
  <c r="L64" i="37"/>
  <c r="T64" i="37"/>
  <c r="H118" i="5" s="1"/>
  <c r="U63" i="37"/>
  <c r="J117" i="5" s="1"/>
  <c r="T62" i="37"/>
  <c r="H116" i="5" s="1"/>
  <c r="S62" i="37"/>
  <c r="G116" i="5" s="1"/>
  <c r="T61" i="37"/>
  <c r="H115" i="5" s="1"/>
  <c r="S61" i="37"/>
  <c r="G115" i="5" s="1"/>
  <c r="F61" i="37"/>
  <c r="T59" i="37"/>
  <c r="H113" i="5" s="1"/>
  <c r="U58" i="37"/>
  <c r="J112" i="5" s="1"/>
  <c r="F58" i="37"/>
  <c r="L56" i="37"/>
  <c r="F56" i="37"/>
  <c r="U56" i="37"/>
  <c r="J110" i="5" s="1"/>
  <c r="T56" i="37"/>
  <c r="H110" i="5" s="1"/>
  <c r="S56" i="37"/>
  <c r="G110" i="5" s="1"/>
  <c r="T55" i="37"/>
  <c r="H109" i="5" s="1"/>
  <c r="T53" i="37"/>
  <c r="H107" i="5" s="1"/>
  <c r="F53" i="37"/>
  <c r="U52" i="37"/>
  <c r="J106" i="5" s="1"/>
  <c r="S51" i="37"/>
  <c r="G105" i="5" s="1"/>
  <c r="L50" i="37"/>
  <c r="U50" i="37"/>
  <c r="J104" i="5" s="1"/>
  <c r="F50" i="37"/>
  <c r="S50" i="37"/>
  <c r="G104" i="5" s="1"/>
  <c r="U48" i="37"/>
  <c r="J102" i="5" s="1"/>
  <c r="F48" i="37"/>
  <c r="U47" i="37"/>
  <c r="J101" i="5" s="1"/>
  <c r="T47" i="37"/>
  <c r="H101" i="5" s="1"/>
  <c r="U46" i="37"/>
  <c r="J100" i="5" s="1"/>
  <c r="L45" i="37"/>
  <c r="U45" i="37"/>
  <c r="J99" i="5" s="1"/>
  <c r="F45" i="37"/>
  <c r="S45" i="37"/>
  <c r="G99" i="5" s="1"/>
  <c r="U44" i="37"/>
  <c r="J98" i="5" s="1"/>
  <c r="F43" i="37"/>
  <c r="U42" i="37"/>
  <c r="J96" i="5" s="1"/>
  <c r="F42" i="37"/>
  <c r="S41" i="37"/>
  <c r="G95" i="5" s="1"/>
  <c r="F40" i="37"/>
  <c r="L39" i="37"/>
  <c r="S38" i="37"/>
  <c r="G92" i="5" s="1"/>
  <c r="L37" i="37"/>
  <c r="U37" i="37"/>
  <c r="J91" i="5" s="1"/>
  <c r="F37" i="37"/>
  <c r="S37" i="37"/>
  <c r="G91" i="5" s="1"/>
  <c r="U36" i="37"/>
  <c r="J90" i="5" s="1"/>
  <c r="L34" i="37"/>
  <c r="T34" i="37"/>
  <c r="H88" i="5" s="1"/>
  <c r="U34" i="37"/>
  <c r="J88" i="5" s="1"/>
  <c r="F34" i="37"/>
  <c r="S34" i="37"/>
  <c r="G88" i="5" s="1"/>
  <c r="L32" i="37"/>
  <c r="U32" i="37"/>
  <c r="J86" i="5" s="1"/>
  <c r="F32" i="37"/>
  <c r="S32" i="37"/>
  <c r="G86" i="5" s="1"/>
  <c r="U31" i="37"/>
  <c r="J85" i="5" s="1"/>
  <c r="T31" i="37"/>
  <c r="H85" i="5" s="1"/>
  <c r="F29" i="37"/>
  <c r="U28" i="37"/>
  <c r="J82" i="5" s="1"/>
  <c r="S28" i="37"/>
  <c r="G82" i="5" s="1"/>
  <c r="T27" i="37"/>
  <c r="H81" i="5" s="1"/>
  <c r="S26" i="37"/>
  <c r="G80" i="5" s="1"/>
  <c r="F26" i="37"/>
  <c r="T26" i="37"/>
  <c r="H80" i="5" s="1"/>
  <c r="U24" i="37"/>
  <c r="J78" i="5" s="1"/>
  <c r="T24" i="37"/>
  <c r="H78" i="5" s="1"/>
  <c r="S24" i="37"/>
  <c r="G78" i="5" s="1"/>
  <c r="U23" i="37"/>
  <c r="J77" i="5" s="1"/>
  <c r="T23" i="37"/>
  <c r="H77" i="5" s="1"/>
  <c r="U21" i="37"/>
  <c r="J75" i="5" s="1"/>
  <c r="T21" i="37"/>
  <c r="H75" i="5" s="1"/>
  <c r="S21" i="37"/>
  <c r="G75" i="5" s="1"/>
  <c r="S19" i="37"/>
  <c r="G73" i="5" s="1"/>
  <c r="T19" i="37"/>
  <c r="H73" i="5" s="1"/>
  <c r="T18" i="37"/>
  <c r="H72" i="5" s="1"/>
  <c r="S18" i="37"/>
  <c r="G72" i="5" s="1"/>
  <c r="F16" i="37"/>
  <c r="S14" i="37"/>
  <c r="G68" i="5" s="1"/>
  <c r="S13" i="37"/>
  <c r="G67" i="5" s="1"/>
  <c r="F13" i="37"/>
  <c r="T13" i="37"/>
  <c r="H67" i="5" s="1"/>
  <c r="S11" i="37"/>
  <c r="G65" i="5" s="1"/>
  <c r="T11" i="37"/>
  <c r="H65" i="5" s="1"/>
  <c r="S10" i="37"/>
  <c r="G64" i="5" s="1"/>
  <c r="U9" i="37"/>
  <c r="J63" i="5" s="1"/>
  <c r="U7" i="37"/>
  <c r="J61" i="5" s="1"/>
  <c r="T7" i="37"/>
  <c r="H61" i="5" s="1"/>
  <c r="U5" i="37"/>
  <c r="J59" i="5" s="1"/>
  <c r="L5" i="37"/>
  <c r="T5" i="37"/>
  <c r="H59" i="5" s="1"/>
  <c r="S5" i="37"/>
  <c r="G59" i="5" s="1"/>
  <c r="L84" i="37" l="1"/>
  <c r="T25" i="37"/>
  <c r="H79" i="5" s="1"/>
  <c r="F60" i="37"/>
  <c r="F87" i="37"/>
  <c r="L9" i="37"/>
  <c r="F30" i="37"/>
  <c r="F44" i="37"/>
  <c r="L36" i="37"/>
  <c r="T84" i="37"/>
  <c r="H138" i="5" s="1"/>
  <c r="F28" i="37"/>
  <c r="F46" i="37"/>
  <c r="E169" i="5"/>
  <c r="AK23" i="37"/>
  <c r="AJ26" i="37"/>
  <c r="T20" i="37"/>
  <c r="H74" i="5" s="1"/>
  <c r="S23" i="37"/>
  <c r="G77" i="5" s="1"/>
  <c r="T28" i="37"/>
  <c r="H82" i="5" s="1"/>
  <c r="S31" i="37"/>
  <c r="G85" i="5" s="1"/>
  <c r="U33" i="37"/>
  <c r="J87" i="5" s="1"/>
  <c r="U41" i="37"/>
  <c r="J95" i="5" s="1"/>
  <c r="T44" i="37"/>
  <c r="H98" i="5" s="1"/>
  <c r="S47" i="37"/>
  <c r="G101" i="5" s="1"/>
  <c r="AK60" i="37"/>
  <c r="S63" i="37"/>
  <c r="G117" i="5" s="1"/>
  <c r="S71" i="37"/>
  <c r="G125" i="5" s="1"/>
  <c r="T76" i="37"/>
  <c r="H130" i="5" s="1"/>
  <c r="S79" i="37"/>
  <c r="G133" i="5" s="1"/>
  <c r="U89" i="37"/>
  <c r="J143" i="5" s="1"/>
  <c r="AJ102" i="37"/>
  <c r="AK107" i="37"/>
  <c r="T108" i="37"/>
  <c r="H162" i="5" s="1"/>
  <c r="S119" i="37"/>
  <c r="G173" i="5" s="1"/>
  <c r="S127" i="37"/>
  <c r="G181" i="5" s="1"/>
  <c r="U137" i="37"/>
  <c r="J191" i="5" s="1"/>
  <c r="T140" i="37"/>
  <c r="H194" i="5" s="1"/>
  <c r="S143" i="37"/>
  <c r="G197" i="5" s="1"/>
  <c r="AJ17" i="37"/>
  <c r="F47" i="37"/>
  <c r="F52" i="37"/>
  <c r="L95" i="37"/>
  <c r="S103" i="37"/>
  <c r="G157" i="5" s="1"/>
  <c r="F111" i="37"/>
  <c r="S7" i="37"/>
  <c r="G61" i="5" s="1"/>
  <c r="F100" i="37"/>
  <c r="F103" i="37"/>
  <c r="F108" i="37"/>
  <c r="AL141" i="37"/>
  <c r="F12" i="37"/>
  <c r="F20" i="37"/>
  <c r="AL41" i="37"/>
  <c r="L47" i="37"/>
  <c r="AL93" i="37"/>
  <c r="F92" i="37"/>
  <c r="F119" i="37"/>
  <c r="F127" i="37"/>
  <c r="F140" i="37"/>
  <c r="AL144" i="37"/>
  <c r="F23" i="37"/>
  <c r="AK26" i="37"/>
  <c r="T36" i="37"/>
  <c r="H90" i="5" s="1"/>
  <c r="F55" i="37"/>
  <c r="F143" i="37"/>
  <c r="F39" i="37"/>
  <c r="V39" i="37" s="1"/>
  <c r="F116" i="37"/>
  <c r="V116" i="37" s="1"/>
  <c r="F124" i="37"/>
  <c r="F132" i="37"/>
  <c r="F14" i="37"/>
  <c r="F33" i="37"/>
  <c r="F86" i="37"/>
  <c r="S9" i="37"/>
  <c r="G63" i="5" s="1"/>
  <c r="AK20" i="37"/>
  <c r="AJ25" i="37"/>
  <c r="AL27" i="37"/>
  <c r="AK33" i="37"/>
  <c r="AK34" i="37"/>
  <c r="AJ50" i="37"/>
  <c r="AK53" i="37"/>
  <c r="AJ58" i="37"/>
  <c r="AJ64" i="37"/>
  <c r="AL73" i="37"/>
  <c r="N75" i="37"/>
  <c r="L97" i="37"/>
  <c r="AL125" i="37"/>
  <c r="AL142" i="37"/>
  <c r="F135" i="37"/>
  <c r="E145" i="9"/>
  <c r="C145" i="9"/>
  <c r="C92" i="5"/>
  <c r="B36" i="9" s="1"/>
  <c r="F38" i="37"/>
  <c r="M15" i="37"/>
  <c r="AJ18" i="37"/>
  <c r="AK27" i="37"/>
  <c r="F25" i="37"/>
  <c r="AJ60" i="37"/>
  <c r="F11" i="37"/>
  <c r="V11" i="37" s="1"/>
  <c r="AK28" i="37"/>
  <c r="F78" i="37"/>
  <c r="F107" i="37"/>
  <c r="C140" i="5"/>
  <c r="B84" i="9" s="1"/>
  <c r="AK31" i="37"/>
  <c r="AK29" i="37"/>
  <c r="F118" i="37"/>
  <c r="F126" i="37"/>
  <c r="F139" i="37"/>
  <c r="E73" i="5"/>
  <c r="F19" i="37"/>
  <c r="F27" i="37"/>
  <c r="E81" i="5"/>
  <c r="B95" i="5"/>
  <c r="F41" i="37"/>
  <c r="F49" i="37"/>
  <c r="B103" i="5"/>
  <c r="E105" i="5"/>
  <c r="F51" i="37"/>
  <c r="C108" i="5"/>
  <c r="B52" i="9" s="1"/>
  <c r="F54" i="37"/>
  <c r="B135" i="5"/>
  <c r="F81" i="37"/>
  <c r="V81" i="37" s="1"/>
  <c r="F94" i="37"/>
  <c r="C148" i="5"/>
  <c r="B92" i="9" s="1"/>
  <c r="F97" i="37"/>
  <c r="B151" i="5"/>
  <c r="F99" i="37"/>
  <c r="E153" i="5"/>
  <c r="F102" i="37"/>
  <c r="C156" i="5"/>
  <c r="B100" i="9" s="1"/>
  <c r="B159" i="5"/>
  <c r="F105" i="37"/>
  <c r="V105" i="37" s="1"/>
  <c r="F110" i="37"/>
  <c r="C164" i="5"/>
  <c r="B108" i="9" s="1"/>
  <c r="E177" i="5"/>
  <c r="F123" i="37"/>
  <c r="F129" i="37"/>
  <c r="B183" i="5"/>
  <c r="E185" i="5"/>
  <c r="F131" i="37"/>
  <c r="G143" i="37" s="1"/>
  <c r="F134" i="37"/>
  <c r="C188" i="5"/>
  <c r="B132" i="9" s="1"/>
  <c r="B191" i="5"/>
  <c r="F137" i="37"/>
  <c r="F142" i="37"/>
  <c r="C196" i="5"/>
  <c r="B140" i="9" s="1"/>
  <c r="B199" i="5"/>
  <c r="F145" i="37"/>
  <c r="G145" i="37" s="1"/>
  <c r="F147" i="37"/>
  <c r="E201" i="5"/>
  <c r="AJ19" i="37"/>
  <c r="AJ20" i="37"/>
  <c r="O15" i="37"/>
  <c r="U11" i="37"/>
  <c r="J65" i="5" s="1"/>
  <c r="AK25" i="37"/>
  <c r="AK24" i="37"/>
  <c r="AJ28" i="37"/>
  <c r="AJ23" i="37"/>
  <c r="AK40" i="37"/>
  <c r="AK35" i="37"/>
  <c r="AK37" i="37"/>
  <c r="N39" i="37"/>
  <c r="AJ42" i="37"/>
  <c r="AJ43" i="37"/>
  <c r="L33" i="37"/>
  <c r="V33" i="37" s="1"/>
  <c r="U35" i="37"/>
  <c r="J89" i="5" s="1"/>
  <c r="AL43" i="37"/>
  <c r="AL45" i="37"/>
  <c r="L38" i="37"/>
  <c r="V38" i="37" s="1"/>
  <c r="AK46" i="37"/>
  <c r="T38" i="37"/>
  <c r="H92" i="5" s="1"/>
  <c r="AK44" i="37"/>
  <c r="AJ45" i="37"/>
  <c r="AJ52" i="37"/>
  <c r="AJ48" i="37"/>
  <c r="L41" i="37"/>
  <c r="AJ46" i="37"/>
  <c r="AL48" i="37"/>
  <c r="O51" i="37"/>
  <c r="AL54" i="37"/>
  <c r="AL52" i="37"/>
  <c r="U43" i="37"/>
  <c r="J97" i="5" s="1"/>
  <c r="AL50" i="37"/>
  <c r="AK56" i="37"/>
  <c r="L46" i="37"/>
  <c r="AK52" i="37"/>
  <c r="AJ55" i="37"/>
  <c r="AJ53" i="37"/>
  <c r="AJ56" i="37"/>
  <c r="AJ54" i="37"/>
  <c r="AJ57" i="37"/>
  <c r="AL59" i="37"/>
  <c r="AL56" i="37"/>
  <c r="L51" i="37"/>
  <c r="V51" i="37" s="1"/>
  <c r="AL58" i="37"/>
  <c r="S57" i="37"/>
  <c r="G111" i="5" s="1"/>
  <c r="AJ66" i="37"/>
  <c r="AJ62" i="37"/>
  <c r="AJ67" i="37"/>
  <c r="AJ68" i="37"/>
  <c r="U59" i="37"/>
  <c r="J113" i="5" s="1"/>
  <c r="AL65" i="37"/>
  <c r="AL69" i="37"/>
  <c r="L62" i="37"/>
  <c r="AK73" i="37"/>
  <c r="AJ73" i="37"/>
  <c r="M75" i="37"/>
  <c r="AJ69" i="37"/>
  <c r="AJ74" i="37"/>
  <c r="S73" i="37"/>
  <c r="G127" i="5" s="1"/>
  <c r="T78" i="37"/>
  <c r="H132" i="5" s="1"/>
  <c r="S81" i="37"/>
  <c r="G135" i="5" s="1"/>
  <c r="L81" i="37"/>
  <c r="AJ92" i="37"/>
  <c r="AJ89" i="37"/>
  <c r="U83" i="37"/>
  <c r="J137" i="5" s="1"/>
  <c r="L83" i="37"/>
  <c r="AL92" i="37"/>
  <c r="AL94" i="37"/>
  <c r="L86" i="37"/>
  <c r="V86" i="37" s="1"/>
  <c r="AK93" i="37"/>
  <c r="T86" i="37"/>
  <c r="H140" i="5" s="1"/>
  <c r="N95" i="37"/>
  <c r="AK92" i="37"/>
  <c r="S89" i="37"/>
  <c r="G143" i="5" s="1"/>
  <c r="AJ100" i="37"/>
  <c r="AJ94" i="37"/>
  <c r="AL98" i="37"/>
  <c r="U91" i="37"/>
  <c r="J145" i="5" s="1"/>
  <c r="AK103" i="37"/>
  <c r="AK101" i="37"/>
  <c r="AJ107" i="37"/>
  <c r="AJ108" i="37"/>
  <c r="AJ104" i="37"/>
  <c r="S97" i="37"/>
  <c r="G151" i="5" s="1"/>
  <c r="AL108" i="37"/>
  <c r="AL109" i="37"/>
  <c r="AL107" i="37"/>
  <c r="L99" i="37"/>
  <c r="V99" i="37" s="1"/>
  <c r="AK113" i="37"/>
  <c r="AK108" i="37"/>
  <c r="AK111" i="37"/>
  <c r="AK112" i="37"/>
  <c r="AK109" i="37"/>
  <c r="L105" i="37"/>
  <c r="AJ111" i="37"/>
  <c r="AJ112" i="37"/>
  <c r="AJ109" i="37"/>
  <c r="AL111" i="37"/>
  <c r="O111" i="37"/>
  <c r="U107" i="37"/>
  <c r="J161" i="5" s="1"/>
  <c r="N119" i="37"/>
  <c r="AK117" i="37"/>
  <c r="AK115" i="37"/>
  <c r="T110" i="37"/>
  <c r="H164" i="5" s="1"/>
  <c r="AK120" i="37"/>
  <c r="AK116" i="37"/>
  <c r="AK114" i="37"/>
  <c r="AK118" i="37"/>
  <c r="AK121" i="37"/>
  <c r="AJ124" i="37"/>
  <c r="AJ122" i="37"/>
  <c r="AJ120" i="37"/>
  <c r="AJ118" i="37"/>
  <c r="AK126" i="37"/>
  <c r="AK128" i="37"/>
  <c r="AK122" i="37"/>
  <c r="AK125" i="37"/>
  <c r="N123" i="37"/>
  <c r="AK129" i="37"/>
  <c r="AJ125" i="37"/>
  <c r="AJ131" i="37"/>
  <c r="AJ127" i="37"/>
  <c r="U123" i="37"/>
  <c r="J177" i="5" s="1"/>
  <c r="AK131" i="37"/>
  <c r="AK135" i="37"/>
  <c r="L126" i="37"/>
  <c r="AJ139" i="37"/>
  <c r="L129" i="37"/>
  <c r="V129" i="37" s="1"/>
  <c r="AJ140" i="37"/>
  <c r="AJ133" i="37"/>
  <c r="AK143" i="37"/>
  <c r="AK141" i="37"/>
  <c r="AK142" i="37"/>
  <c r="L134" i="37"/>
  <c r="AK139" i="37"/>
  <c r="S137" i="37"/>
  <c r="G191" i="5" s="1"/>
  <c r="U139" i="37"/>
  <c r="J193" i="5" s="1"/>
  <c r="AL145" i="37"/>
  <c r="T142" i="37"/>
  <c r="H196" i="5" s="1"/>
  <c r="N147" i="37"/>
  <c r="S145" i="37"/>
  <c r="G199" i="5" s="1"/>
  <c r="U27" i="37"/>
  <c r="J81" i="5" s="1"/>
  <c r="T46" i="37"/>
  <c r="H100" i="5" s="1"/>
  <c r="T54" i="37"/>
  <c r="H108" i="5" s="1"/>
  <c r="S105" i="37"/>
  <c r="G159" i="5" s="1"/>
  <c r="F35" i="37"/>
  <c r="E89" i="5"/>
  <c r="AK30" i="37"/>
  <c r="F22" i="37"/>
  <c r="AJ49" i="37"/>
  <c r="F57" i="37"/>
  <c r="D145" i="9"/>
  <c r="U4" i="37"/>
  <c r="J58" i="5" s="1"/>
  <c r="AL15" i="37"/>
  <c r="L4" i="37"/>
  <c r="U6" i="37"/>
  <c r="J60" i="5" s="1"/>
  <c r="AL17" i="37"/>
  <c r="L6" i="37"/>
  <c r="U8" i="37"/>
  <c r="J62" i="5" s="1"/>
  <c r="AL19" i="37"/>
  <c r="L8" i="37"/>
  <c r="M27" i="37"/>
  <c r="AL22" i="37"/>
  <c r="S25" i="37"/>
  <c r="G79" i="5" s="1"/>
  <c r="AJ36" i="37"/>
  <c r="AJ37" i="37"/>
  <c r="U29" i="37"/>
  <c r="J83" i="5" s="1"/>
  <c r="AL40" i="37"/>
  <c r="L29" i="37"/>
  <c r="S4" i="37"/>
  <c r="G58" i="5" s="1"/>
  <c r="S6" i="37"/>
  <c r="G60" i="5" s="1"/>
  <c r="S8" i="37"/>
  <c r="G62" i="5" s="1"/>
  <c r="F15" i="37"/>
  <c r="F17" i="37"/>
  <c r="F21" i="37"/>
  <c r="U30" i="37"/>
  <c r="AJ44" i="37"/>
  <c r="AJ47" i="37"/>
  <c r="AJ65" i="37"/>
  <c r="S54" i="37"/>
  <c r="G108" i="5" s="1"/>
  <c r="L54" i="37"/>
  <c r="AL20" i="37"/>
  <c r="AJ40" i="37"/>
  <c r="S29" i="37"/>
  <c r="G83" i="5" s="1"/>
  <c r="AL36" i="37"/>
  <c r="U25" i="37"/>
  <c r="J79" i="5" s="1"/>
  <c r="L25" i="37"/>
  <c r="O27" i="37"/>
  <c r="U16" i="37"/>
  <c r="J70" i="5" s="1"/>
  <c r="L16" i="37"/>
  <c r="AL18" i="37"/>
  <c r="AJ24" i="37"/>
  <c r="S40" i="37"/>
  <c r="G94" i="5" s="1"/>
  <c r="L40" i="37"/>
  <c r="M51" i="37"/>
  <c r="AJ15" i="37"/>
  <c r="AJ32" i="37"/>
  <c r="U19" i="37"/>
  <c r="J73" i="5" s="1"/>
  <c r="F7" i="37"/>
  <c r="F10" i="37"/>
  <c r="L15" i="37"/>
  <c r="AJ16" i="37"/>
  <c r="F18" i="37"/>
  <c r="AJ33" i="37"/>
  <c r="S22" i="37"/>
  <c r="AJ34" i="37"/>
  <c r="AL25" i="37"/>
  <c r="U26" i="37"/>
  <c r="J80" i="5" s="1"/>
  <c r="AL38" i="37"/>
  <c r="L27" i="37"/>
  <c r="AJ39" i="37"/>
  <c r="T32" i="37"/>
  <c r="H86" i="5" s="1"/>
  <c r="T37" i="37"/>
  <c r="H91" i="5" s="1"/>
  <c r="V45" i="37"/>
  <c r="V46" i="37"/>
  <c r="AJ51" i="37"/>
  <c r="AL33" i="37"/>
  <c r="U22" i="37"/>
  <c r="L22" i="37"/>
  <c r="S20" i="37"/>
  <c r="AJ31" i="37"/>
  <c r="AL23" i="37"/>
  <c r="AJ38" i="37"/>
  <c r="AJ30" i="37"/>
  <c r="V50" i="37"/>
  <c r="S16" i="37"/>
  <c r="G70" i="5" s="1"/>
  <c r="V32" i="37"/>
  <c r="F5" i="37"/>
  <c r="V5" i="37" s="1"/>
  <c r="F9" i="37"/>
  <c r="V9" i="37" s="1"/>
  <c r="L17" i="37"/>
  <c r="AL31" i="37"/>
  <c r="U20" i="37"/>
  <c r="L20" i="37"/>
  <c r="F4" i="37"/>
  <c r="F6" i="37"/>
  <c r="F8" i="37"/>
  <c r="AJ21" i="37"/>
  <c r="L13" i="37"/>
  <c r="U14" i="37"/>
  <c r="J68" i="5" s="1"/>
  <c r="L14" i="37"/>
  <c r="AL16" i="37"/>
  <c r="S17" i="37"/>
  <c r="AJ29" i="37"/>
  <c r="F24" i="37"/>
  <c r="S27" i="37"/>
  <c r="G81" i="5" s="1"/>
  <c r="S33" i="37"/>
  <c r="G87" i="5" s="1"/>
  <c r="V34" i="37"/>
  <c r="AJ35" i="37"/>
  <c r="T42" i="37"/>
  <c r="AK47" i="37"/>
  <c r="L42" i="37"/>
  <c r="U12" i="37"/>
  <c r="J66" i="5" s="1"/>
  <c r="L12" i="37"/>
  <c r="AJ41" i="37"/>
  <c r="S30" i="37"/>
  <c r="G84" i="5" s="1"/>
  <c r="L30" i="37"/>
  <c r="N15" i="37"/>
  <c r="AK15" i="37"/>
  <c r="T4" i="37"/>
  <c r="H58" i="5" s="1"/>
  <c r="AK16" i="37"/>
  <c r="AK17" i="37"/>
  <c r="T6" i="37"/>
  <c r="H60" i="5" s="1"/>
  <c r="V7" i="37"/>
  <c r="AK18" i="37"/>
  <c r="AK19" i="37"/>
  <c r="T8" i="37"/>
  <c r="U10" i="37"/>
  <c r="J64" i="5" s="1"/>
  <c r="AL21" i="37"/>
  <c r="L10" i="37"/>
  <c r="U13" i="37"/>
  <c r="J67" i="5" s="1"/>
  <c r="S15" i="37"/>
  <c r="G69" i="5" s="1"/>
  <c r="AL29" i="37"/>
  <c r="U18" i="37"/>
  <c r="J72" i="5" s="1"/>
  <c r="L18" i="37"/>
  <c r="AJ22" i="37"/>
  <c r="AJ27" i="37"/>
  <c r="T57" i="37"/>
  <c r="AK67" i="37"/>
  <c r="AK68" i="37"/>
  <c r="AK65" i="37"/>
  <c r="AL86" i="37"/>
  <c r="AL85" i="37"/>
  <c r="L75" i="37"/>
  <c r="U75" i="37"/>
  <c r="J129" i="5" s="1"/>
  <c r="AJ87" i="37"/>
  <c r="S76" i="37"/>
  <c r="G130" i="5" s="1"/>
  <c r="AK41" i="37"/>
  <c r="F31" i="37"/>
  <c r="V31" i="37" s="1"/>
  <c r="L35" i="37"/>
  <c r="F36" i="37"/>
  <c r="V37" i="37"/>
  <c r="N51" i="37"/>
  <c r="T40" i="37"/>
  <c r="H94" i="5" s="1"/>
  <c r="L43" i="37"/>
  <c r="L44" i="37"/>
  <c r="S46" i="37"/>
  <c r="L48" i="37"/>
  <c r="L49" i="37"/>
  <c r="AK51" i="37"/>
  <c r="M63" i="37"/>
  <c r="AJ63" i="37"/>
  <c r="AL67" i="37"/>
  <c r="L58" i="37"/>
  <c r="AJ71" i="37"/>
  <c r="AL61" i="37"/>
  <c r="AK75" i="37"/>
  <c r="AJ78" i="37"/>
  <c r="AJ88" i="37"/>
  <c r="S77" i="37"/>
  <c r="G131" i="5" s="1"/>
  <c r="S35" i="37"/>
  <c r="G89" i="5" s="1"/>
  <c r="AK36" i="37"/>
  <c r="S43" i="37"/>
  <c r="S44" i="37"/>
  <c r="G98" i="5" s="1"/>
  <c r="T45" i="37"/>
  <c r="H99" i="5" s="1"/>
  <c r="S48" i="37"/>
  <c r="G102" i="5" s="1"/>
  <c r="S49" i="37"/>
  <c r="G103" i="5" s="1"/>
  <c r="T50" i="37"/>
  <c r="H104" i="5" s="1"/>
  <c r="AK63" i="37"/>
  <c r="L57" i="37"/>
  <c r="S58" i="37"/>
  <c r="G112" i="5" s="1"/>
  <c r="N71" i="37"/>
  <c r="T60" i="37"/>
  <c r="H114" i="5" s="1"/>
  <c r="AL63" i="37"/>
  <c r="M71" i="37"/>
  <c r="L76" i="37"/>
  <c r="F79" i="37"/>
  <c r="T15" i="37"/>
  <c r="H69" i="5" s="1"/>
  <c r="T22" i="37"/>
  <c r="N27" i="37"/>
  <c r="T29" i="37"/>
  <c r="H83" i="5" s="1"/>
  <c r="T35" i="37"/>
  <c r="AK38" i="37"/>
  <c r="S42" i="37"/>
  <c r="G96" i="5" s="1"/>
  <c r="T43" i="37"/>
  <c r="H97" i="5" s="1"/>
  <c r="T48" i="37"/>
  <c r="H102" i="5" s="1"/>
  <c r="L55" i="37"/>
  <c r="T58" i="37"/>
  <c r="F59" i="37"/>
  <c r="AJ59" i="37"/>
  <c r="L60" i="37"/>
  <c r="AK74" i="37"/>
  <c r="S65" i="37"/>
  <c r="AK66" i="37"/>
  <c r="AL78" i="37"/>
  <c r="U67" i="37"/>
  <c r="J121" i="5" s="1"/>
  <c r="L67" i="37"/>
  <c r="AL71" i="37"/>
  <c r="AL77" i="37"/>
  <c r="F69" i="37"/>
  <c r="AK83" i="37"/>
  <c r="N83" i="37"/>
  <c r="T72" i="37"/>
  <c r="H126" i="5" s="1"/>
  <c r="AJ75" i="37"/>
  <c r="AJ76" i="37"/>
  <c r="U77" i="37"/>
  <c r="O87" i="37"/>
  <c r="L77" i="37"/>
  <c r="AL88" i="37"/>
  <c r="AL87" i="37"/>
  <c r="T12" i="37"/>
  <c r="H66" i="5" s="1"/>
  <c r="T16" i="37"/>
  <c r="H70" i="5" s="1"/>
  <c r="AK21" i="37"/>
  <c r="AL30" i="37"/>
  <c r="AL32" i="37"/>
  <c r="AL34" i="37"/>
  <c r="AL35" i="37"/>
  <c r="AL24" i="37"/>
  <c r="AL37" i="37"/>
  <c r="AL26" i="37"/>
  <c r="AL39" i="37"/>
  <c r="O39" i="37"/>
  <c r="AL28" i="37"/>
  <c r="AK43" i="37"/>
  <c r="AK48" i="37"/>
  <c r="AK50" i="37"/>
  <c r="T51" i="37"/>
  <c r="H105" i="5" s="1"/>
  <c r="L52" i="37"/>
  <c r="L53" i="37"/>
  <c r="S55" i="37"/>
  <c r="AJ70" i="37"/>
  <c r="S59" i="37"/>
  <c r="U60" i="37"/>
  <c r="AJ72" i="37"/>
  <c r="AK76" i="37"/>
  <c r="AL75" i="37"/>
  <c r="AK91" i="37"/>
  <c r="T80" i="37"/>
  <c r="H134" i="5" s="1"/>
  <c r="T10" i="37"/>
  <c r="H64" i="5" s="1"/>
  <c r="T14" i="37"/>
  <c r="AK39" i="37"/>
  <c r="U15" i="37"/>
  <c r="J69" i="5" s="1"/>
  <c r="L19" i="37"/>
  <c r="L21" i="37"/>
  <c r="L23" i="37"/>
  <c r="L24" i="37"/>
  <c r="L26" i="37"/>
  <c r="L28" i="37"/>
  <c r="T30" i="37"/>
  <c r="H84" i="5" s="1"/>
  <c r="AK58" i="37"/>
  <c r="AK49" i="37"/>
  <c r="AJ61" i="37"/>
  <c r="S52" i="37"/>
  <c r="S53" i="37"/>
  <c r="V56" i="37"/>
  <c r="AK70" i="37"/>
  <c r="AK72" i="37"/>
  <c r="AK62" i="37"/>
  <c r="N63" i="37"/>
  <c r="F66" i="37"/>
  <c r="U66" i="37"/>
  <c r="J120" i="5" s="1"/>
  <c r="AK71" i="37"/>
  <c r="AJ85" i="37"/>
  <c r="S74" i="37"/>
  <c r="AK45" i="37"/>
  <c r="AK42" i="37"/>
  <c r="AK61" i="37"/>
  <c r="AK57" i="37"/>
  <c r="L59" i="37"/>
  <c r="AL70" i="37"/>
  <c r="F62" i="37"/>
  <c r="U62" i="37"/>
  <c r="J116" i="5" s="1"/>
  <c r="AK64" i="37"/>
  <c r="AJ77" i="37"/>
  <c r="AL80" i="37"/>
  <c r="U69" i="37"/>
  <c r="J123" i="5" s="1"/>
  <c r="L69" i="37"/>
  <c r="AL79" i="37"/>
  <c r="AK81" i="37"/>
  <c r="AK80" i="37"/>
  <c r="T70" i="37"/>
  <c r="AJ86" i="37"/>
  <c r="S75" i="37"/>
  <c r="U78" i="37"/>
  <c r="J132" i="5" s="1"/>
  <c r="AJ79" i="37"/>
  <c r="AK22" i="37"/>
  <c r="M39" i="37"/>
  <c r="AK54" i="37"/>
  <c r="AK59" i="37"/>
  <c r="AK55" i="37"/>
  <c r="T63" i="37"/>
  <c r="F64" i="37"/>
  <c r="V64" i="37" s="1"/>
  <c r="U64" i="37"/>
  <c r="J118" i="5" s="1"/>
  <c r="AK77" i="37"/>
  <c r="AK69" i="37"/>
  <c r="AL81" i="37"/>
  <c r="AK78" i="37"/>
  <c r="AJ80" i="37"/>
  <c r="S83" i="37"/>
  <c r="G137" i="5" s="1"/>
  <c r="F83" i="37"/>
  <c r="V83" i="37" s="1"/>
  <c r="M87" i="37"/>
  <c r="AL42" i="37"/>
  <c r="AL44" i="37"/>
  <c r="AL46" i="37"/>
  <c r="AL47" i="37"/>
  <c r="AL60" i="37"/>
  <c r="AL49" i="37"/>
  <c r="AL62" i="37"/>
  <c r="U51" i="37"/>
  <c r="AL51" i="37"/>
  <c r="AL64" i="37"/>
  <c r="AL53" i="37"/>
  <c r="AL66" i="37"/>
  <c r="AL55" i="37"/>
  <c r="AL68" i="37"/>
  <c r="AL57" i="37"/>
  <c r="AL72" i="37"/>
  <c r="U61" i="37"/>
  <c r="J115" i="5" s="1"/>
  <c r="L61" i="37"/>
  <c r="F63" i="37"/>
  <c r="F65" i="37"/>
  <c r="L66" i="37"/>
  <c r="F68" i="37"/>
  <c r="F73" i="37"/>
  <c r="AK85" i="37"/>
  <c r="AK87" i="37"/>
  <c r="N87" i="37"/>
  <c r="AJ90" i="37"/>
  <c r="F82" i="37"/>
  <c r="V85" i="37"/>
  <c r="AK79" i="37"/>
  <c r="AJ82" i="37"/>
  <c r="AJ84" i="37"/>
  <c r="U79" i="37"/>
  <c r="J133" i="5" s="1"/>
  <c r="AL90" i="37"/>
  <c r="L79" i="37"/>
  <c r="F93" i="37"/>
  <c r="U93" i="37"/>
  <c r="T39" i="37"/>
  <c r="AL74" i="37"/>
  <c r="L63" i="37"/>
  <c r="AL76" i="37"/>
  <c r="U65" i="37"/>
  <c r="J119" i="5" s="1"/>
  <c r="L65" i="37"/>
  <c r="F67" i="37"/>
  <c r="L68" i="37"/>
  <c r="F70" i="37"/>
  <c r="AK82" i="37"/>
  <c r="F72" i="37"/>
  <c r="AK84" i="37"/>
  <c r="AK89" i="37"/>
  <c r="F80" i="37"/>
  <c r="U81" i="37"/>
  <c r="F84" i="37"/>
  <c r="V84" i="37" s="1"/>
  <c r="U39" i="37"/>
  <c r="U40" i="37"/>
  <c r="J94" i="5" s="1"/>
  <c r="U49" i="37"/>
  <c r="J103" i="5" s="1"/>
  <c r="O63" i="37"/>
  <c r="U53" i="37"/>
  <c r="U55" i="37"/>
  <c r="J109" i="5" s="1"/>
  <c r="U57" i="37"/>
  <c r="AJ81" i="37"/>
  <c r="AL82" i="37"/>
  <c r="L71" i="37"/>
  <c r="AJ83" i="37"/>
  <c r="AL84" i="37"/>
  <c r="U73" i="37"/>
  <c r="L73" i="37"/>
  <c r="F75" i="37"/>
  <c r="F77" i="37"/>
  <c r="L78" i="37"/>
  <c r="AJ91" i="37"/>
  <c r="AL83" i="37"/>
  <c r="F74" i="37"/>
  <c r="V74" i="37" s="1"/>
  <c r="AK86" i="37"/>
  <c r="F76" i="37"/>
  <c r="AK88" i="37"/>
  <c r="L80" i="37"/>
  <c r="M83" i="37"/>
  <c r="AJ101" i="37"/>
  <c r="S90" i="37"/>
  <c r="G144" i="5" s="1"/>
  <c r="L82" i="37"/>
  <c r="AL96" i="37"/>
  <c r="AL97" i="37"/>
  <c r="L87" i="37"/>
  <c r="F89" i="37"/>
  <c r="AL89" i="37"/>
  <c r="AJ103" i="37"/>
  <c r="S92" i="37"/>
  <c r="G146" i="5" s="1"/>
  <c r="AL118" i="37"/>
  <c r="L107" i="37"/>
  <c r="AL120" i="37"/>
  <c r="U109" i="37"/>
  <c r="J163" i="5" s="1"/>
  <c r="L109" i="37"/>
  <c r="S85" i="37"/>
  <c r="AJ99" i="37"/>
  <c r="S88" i="37"/>
  <c r="G142" i="5" s="1"/>
  <c r="M99" i="37"/>
  <c r="AL91" i="37"/>
  <c r="AL103" i="37"/>
  <c r="L92" i="37"/>
  <c r="S113" i="37"/>
  <c r="G167" i="5" s="1"/>
  <c r="F113" i="37"/>
  <c r="F121" i="37"/>
  <c r="S121" i="37"/>
  <c r="G175" i="5" s="1"/>
  <c r="AL139" i="37"/>
  <c r="L128" i="37"/>
  <c r="U128" i="37"/>
  <c r="J182" i="5" s="1"/>
  <c r="O71" i="37"/>
  <c r="O75" i="37"/>
  <c r="O83" i="37"/>
  <c r="U85" i="37"/>
  <c r="AL100" i="37"/>
  <c r="AL101" i="37"/>
  <c r="U92" i="37"/>
  <c r="J146" i="5" s="1"/>
  <c r="V97" i="37"/>
  <c r="L70" i="37"/>
  <c r="L72" i="37"/>
  <c r="U87" i="37"/>
  <c r="AL99" i="37"/>
  <c r="O99" i="37"/>
  <c r="L89" i="37"/>
  <c r="L90" i="37"/>
  <c r="F91" i="37"/>
  <c r="L93" i="37"/>
  <c r="AL104" i="37"/>
  <c r="F95" i="37"/>
  <c r="G107" i="37" s="1"/>
  <c r="AL138" i="37"/>
  <c r="AJ93" i="37"/>
  <c r="AJ95" i="37"/>
  <c r="M95" i="37"/>
  <c r="S87" i="37"/>
  <c r="G141" i="5" s="1"/>
  <c r="L88" i="37"/>
  <c r="AJ105" i="37"/>
  <c r="S94" i="37"/>
  <c r="G148" i="5" s="1"/>
  <c r="S95" i="37"/>
  <c r="G149" i="5" s="1"/>
  <c r="AK90" i="37"/>
  <c r="AJ96" i="37"/>
  <c r="AJ97" i="37"/>
  <c r="S86" i="37"/>
  <c r="G140" i="5" s="1"/>
  <c r="V101" i="37"/>
  <c r="O131" i="37"/>
  <c r="AL95" i="37"/>
  <c r="O95" i="37"/>
  <c r="L91" i="37"/>
  <c r="AL102" i="37"/>
  <c r="AL105" i="37"/>
  <c r="U94" i="37"/>
  <c r="J148" i="5" s="1"/>
  <c r="L94" i="37"/>
  <c r="V103" i="37"/>
  <c r="AL122" i="37"/>
  <c r="L111" i="37"/>
  <c r="AK94" i="37"/>
  <c r="AJ98" i="37"/>
  <c r="AJ113" i="37"/>
  <c r="AJ115" i="37"/>
  <c r="AJ117" i="37"/>
  <c r="AJ106" i="37"/>
  <c r="L115" i="37"/>
  <c r="AL126" i="37"/>
  <c r="U115" i="37"/>
  <c r="J169" i="5" s="1"/>
  <c r="T116" i="37"/>
  <c r="AK127" i="37"/>
  <c r="S117" i="37"/>
  <c r="G171" i="5" s="1"/>
  <c r="AJ128" i="37"/>
  <c r="L117" i="37"/>
  <c r="AJ129" i="37"/>
  <c r="S118" i="37"/>
  <c r="L118" i="37"/>
  <c r="G119" i="37"/>
  <c r="AK123" i="37"/>
  <c r="AJ143" i="37"/>
  <c r="AJ144" i="37"/>
  <c r="AK96" i="37"/>
  <c r="AK98" i="37"/>
  <c r="N99" i="37"/>
  <c r="AK100" i="37"/>
  <c r="AK102" i="37"/>
  <c r="AK104" i="37"/>
  <c r="AK106" i="37"/>
  <c r="M107" i="37"/>
  <c r="AJ119" i="37"/>
  <c r="M119" i="37"/>
  <c r="S109" i="37"/>
  <c r="G163" i="5" s="1"/>
  <c r="AJ110" i="37"/>
  <c r="M111" i="37"/>
  <c r="M123" i="37"/>
  <c r="AJ123" i="37"/>
  <c r="F138" i="37"/>
  <c r="G144" i="37"/>
  <c r="U97" i="37"/>
  <c r="AL113" i="37"/>
  <c r="AL115" i="37"/>
  <c r="AL117" i="37"/>
  <c r="AL106" i="37"/>
  <c r="N107" i="37"/>
  <c r="T109" i="37"/>
  <c r="H163" i="5" s="1"/>
  <c r="AK110" i="37"/>
  <c r="N111" i="37"/>
  <c r="AL129" i="37"/>
  <c r="AK130" i="37"/>
  <c r="AJ146" i="37"/>
  <c r="V147" i="37"/>
  <c r="L96" i="37"/>
  <c r="L98" i="37"/>
  <c r="L100" i="37"/>
  <c r="L102" i="37"/>
  <c r="L104" i="37"/>
  <c r="L106" i="37"/>
  <c r="O107" i="37"/>
  <c r="AL119" i="37"/>
  <c r="AL121" i="37"/>
  <c r="AL110" i="37"/>
  <c r="AL123" i="37"/>
  <c r="O123" i="37"/>
  <c r="AB131" i="37"/>
  <c r="AB119" i="37"/>
  <c r="AL130" i="37"/>
  <c r="N131" i="37"/>
  <c r="AK132" i="37"/>
  <c r="M147" i="37"/>
  <c r="V143" i="37"/>
  <c r="U145" i="37"/>
  <c r="J199" i="5" s="1"/>
  <c r="L146" i="37"/>
  <c r="V146" i="37" s="1"/>
  <c r="T82" i="37"/>
  <c r="T92" i="37"/>
  <c r="H146" i="5" s="1"/>
  <c r="T94" i="37"/>
  <c r="S96" i="37"/>
  <c r="G150" i="5" s="1"/>
  <c r="S98" i="37"/>
  <c r="G152" i="5" s="1"/>
  <c r="S100" i="37"/>
  <c r="S102" i="37"/>
  <c r="AJ114" i="37"/>
  <c r="S104" i="37"/>
  <c r="G158" i="5" s="1"/>
  <c r="AJ116" i="37"/>
  <c r="S106" i="37"/>
  <c r="G160" i="5" s="1"/>
  <c r="L108" i="37"/>
  <c r="L110" i="37"/>
  <c r="L112" i="37"/>
  <c r="T113" i="37"/>
  <c r="AK124" i="37"/>
  <c r="O119" i="37"/>
  <c r="AL131" i="37"/>
  <c r="AL132" i="37"/>
  <c r="AK133" i="37"/>
  <c r="AJ134" i="37"/>
  <c r="M135" i="37"/>
  <c r="AJ136" i="37"/>
  <c r="AK137" i="37"/>
  <c r="AJ132" i="37"/>
  <c r="V134" i="37"/>
  <c r="AL146" i="37"/>
  <c r="L135" i="37"/>
  <c r="AK147" i="37"/>
  <c r="T136" i="37"/>
  <c r="AJ141" i="37"/>
  <c r="L144" i="37"/>
  <c r="V144" i="37" s="1"/>
  <c r="U144" i="37"/>
  <c r="J198" i="5" s="1"/>
  <c r="AK146" i="37"/>
  <c r="T95" i="37"/>
  <c r="AK95" i="37"/>
  <c r="T96" i="37"/>
  <c r="AK97" i="37"/>
  <c r="T98" i="37"/>
  <c r="AK99" i="37"/>
  <c r="T100" i="37"/>
  <c r="H154" i="5" s="1"/>
  <c r="T102" i="37"/>
  <c r="H156" i="5" s="1"/>
  <c r="T104" i="37"/>
  <c r="H158" i="5" s="1"/>
  <c r="T106" i="37"/>
  <c r="H160" i="5" s="1"/>
  <c r="S107" i="37"/>
  <c r="S108" i="37"/>
  <c r="G162" i="5" s="1"/>
  <c r="S111" i="37"/>
  <c r="S112" i="37"/>
  <c r="G166" i="5" s="1"/>
  <c r="AL133" i="37"/>
  <c r="L125" i="37"/>
  <c r="AK136" i="37"/>
  <c r="T125" i="37"/>
  <c r="H179" i="5" s="1"/>
  <c r="AL137" i="37"/>
  <c r="V136" i="37"/>
  <c r="AL112" i="37"/>
  <c r="U102" i="37"/>
  <c r="J156" i="5" s="1"/>
  <c r="AL114" i="37"/>
  <c r="U104" i="37"/>
  <c r="AL116" i="37"/>
  <c r="U106" i="37"/>
  <c r="T107" i="37"/>
  <c r="H161" i="5" s="1"/>
  <c r="T111" i="37"/>
  <c r="AK119" i="37"/>
  <c r="V122" i="37"/>
  <c r="L123" i="37"/>
  <c r="AL134" i="37"/>
  <c r="AL136" i="37"/>
  <c r="AK140" i="37"/>
  <c r="T129" i="37"/>
  <c r="H183" i="5" s="1"/>
  <c r="G131" i="37"/>
  <c r="AJ137" i="37"/>
  <c r="T115" i="37"/>
  <c r="H169" i="5" s="1"/>
  <c r="S116" i="37"/>
  <c r="G170" i="5" s="1"/>
  <c r="T119" i="37"/>
  <c r="H173" i="5" s="1"/>
  <c r="U122" i="37"/>
  <c r="J176" i="5" s="1"/>
  <c r="S125" i="37"/>
  <c r="G179" i="5" s="1"/>
  <c r="V126" i="37"/>
  <c r="T128" i="37"/>
  <c r="S129" i="37"/>
  <c r="L130" i="37"/>
  <c r="T131" i="37"/>
  <c r="H185" i="5" s="1"/>
  <c r="U134" i="37"/>
  <c r="AK134" i="37"/>
  <c r="N135" i="37"/>
  <c r="AJ135" i="37"/>
  <c r="S136" i="37"/>
  <c r="G190" i="5" s="1"/>
  <c r="L137" i="37"/>
  <c r="V137" i="37" s="1"/>
  <c r="L139" i="37"/>
  <c r="L141" i="37"/>
  <c r="V141" i="37" s="1"/>
  <c r="U143" i="37"/>
  <c r="J197" i="5" s="1"/>
  <c r="AL143" i="37"/>
  <c r="AJ145" i="37"/>
  <c r="AJ147" i="37"/>
  <c r="L114" i="37"/>
  <c r="U119" i="37"/>
  <c r="J173" i="5" s="1"/>
  <c r="L127" i="37"/>
  <c r="AL127" i="37"/>
  <c r="U131" i="37"/>
  <c r="O135" i="37"/>
  <c r="AJ138" i="37"/>
  <c r="AJ142" i="37"/>
  <c r="AK145" i="37"/>
  <c r="U116" i="37"/>
  <c r="T117" i="37"/>
  <c r="H171" i="5" s="1"/>
  <c r="T118" i="37"/>
  <c r="H172" i="5" s="1"/>
  <c r="L119" i="37"/>
  <c r="AL124" i="37"/>
  <c r="U125" i="37"/>
  <c r="J179" i="5" s="1"/>
  <c r="AJ126" i="37"/>
  <c r="AL128" i="37"/>
  <c r="U129" i="37"/>
  <c r="T130" i="37"/>
  <c r="H184" i="5" s="1"/>
  <c r="AJ130" i="37"/>
  <c r="L131" i="37"/>
  <c r="AL135" i="37"/>
  <c r="U136" i="37"/>
  <c r="J190" i="5" s="1"/>
  <c r="AK138" i="37"/>
  <c r="M143" i="37"/>
  <c r="U146" i="37"/>
  <c r="J200" i="5" s="1"/>
  <c r="U147" i="37"/>
  <c r="J201" i="5" s="1"/>
  <c r="AL147" i="37"/>
  <c r="T114" i="37"/>
  <c r="H168" i="5" s="1"/>
  <c r="U118" i="37"/>
  <c r="J172" i="5" s="1"/>
  <c r="L120" i="37"/>
  <c r="S123" i="37"/>
  <c r="L124" i="37"/>
  <c r="U130" i="37"/>
  <c r="M131" i="37"/>
  <c r="L132" i="37"/>
  <c r="S135" i="37"/>
  <c r="G189" i="5" s="1"/>
  <c r="AL140" i="37"/>
  <c r="N143" i="37"/>
  <c r="L145" i="37"/>
  <c r="L113" i="37"/>
  <c r="U114" i="37"/>
  <c r="S120" i="37"/>
  <c r="G174" i="5" s="1"/>
  <c r="L121" i="37"/>
  <c r="S132" i="37"/>
  <c r="L133" i="37"/>
  <c r="L138" i="37"/>
  <c r="L140" i="37"/>
  <c r="L142" i="37"/>
  <c r="V142" i="37" s="1"/>
  <c r="O143" i="37"/>
  <c r="AK144" i="37"/>
  <c r="U120" i="37"/>
  <c r="J174" i="5" s="1"/>
  <c r="T121" i="37"/>
  <c r="S122" i="37"/>
  <c r="G176" i="5" s="1"/>
  <c r="T126" i="37"/>
  <c r="H180" i="5" s="1"/>
  <c r="O147" i="37"/>
  <c r="U126" i="37"/>
  <c r="J180" i="5" s="1"/>
  <c r="C274" i="9"/>
  <c r="C162" i="9"/>
  <c r="C302" i="9"/>
  <c r="C282" i="9"/>
  <c r="C337" i="9"/>
  <c r="C235" i="9"/>
  <c r="C256" i="9"/>
  <c r="C246" i="9"/>
  <c r="C330" i="9"/>
  <c r="C230" i="9"/>
  <c r="C310" i="9"/>
  <c r="C283" i="9"/>
  <c r="C296" i="9"/>
  <c r="C220" i="9"/>
  <c r="C229" i="9"/>
  <c r="C272" i="9"/>
  <c r="C266" i="9"/>
  <c r="C275" i="9"/>
  <c r="C269" i="9"/>
  <c r="C208" i="9"/>
  <c r="C297" i="9"/>
  <c r="C327" i="9"/>
  <c r="C332" i="9"/>
  <c r="C277" i="9"/>
  <c r="C181" i="9"/>
  <c r="C276" i="9"/>
  <c r="C197" i="9"/>
  <c r="C292" i="9"/>
  <c r="C171" i="9"/>
  <c r="C293" i="9"/>
  <c r="C334" i="9"/>
  <c r="C333" i="9"/>
  <c r="C249" i="9"/>
  <c r="C153" i="9"/>
  <c r="C318" i="9"/>
  <c r="C201" i="9"/>
  <c r="C328" i="9"/>
  <c r="C299" i="9"/>
  <c r="C250" i="9"/>
  <c r="C316" i="9"/>
  <c r="C300" i="9"/>
  <c r="C262" i="9"/>
  <c r="C172" i="9"/>
  <c r="C298" i="9"/>
  <c r="C290" i="9"/>
  <c r="C158" i="9"/>
  <c r="C248" i="9"/>
  <c r="C184" i="9"/>
  <c r="C287" i="9"/>
  <c r="C311" i="9"/>
  <c r="C261" i="9"/>
  <c r="C200" i="9"/>
  <c r="C190" i="9"/>
  <c r="C187" i="9"/>
  <c r="C244" i="9"/>
  <c r="C255" i="9"/>
  <c r="C168" i="9"/>
  <c r="C240" i="9"/>
  <c r="C285" i="9"/>
  <c r="C182" i="9"/>
  <c r="C176" i="9"/>
  <c r="C238" i="9"/>
  <c r="C211" i="9"/>
  <c r="C173" i="9"/>
  <c r="C147" i="9"/>
  <c r="C166" i="9"/>
  <c r="C267" i="9"/>
  <c r="C326" i="9"/>
  <c r="C209" i="9"/>
  <c r="C335" i="9"/>
  <c r="C295" i="9"/>
  <c r="C215" i="9"/>
  <c r="C270" i="9"/>
  <c r="C177" i="9"/>
  <c r="C260" i="9"/>
  <c r="C156" i="9"/>
  <c r="C232" i="9"/>
  <c r="C305" i="9"/>
  <c r="C253" i="9"/>
  <c r="C175" i="9"/>
  <c r="C312" i="9"/>
  <c r="C268" i="9"/>
  <c r="C236" i="9"/>
  <c r="C185" i="9"/>
  <c r="C321" i="9"/>
  <c r="C189" i="9"/>
  <c r="C195" i="9"/>
  <c r="C271" i="9"/>
  <c r="C325" i="9"/>
  <c r="C204" i="9"/>
  <c r="C237" i="9"/>
  <c r="C222" i="9"/>
  <c r="C202" i="9"/>
  <c r="C247" i="9"/>
  <c r="C157" i="9"/>
  <c r="C234" i="9"/>
  <c r="C163" i="9"/>
  <c r="C288" i="9"/>
  <c r="C289" i="9"/>
  <c r="C278" i="9"/>
  <c r="C193" i="9"/>
  <c r="C207" i="9"/>
  <c r="C210" i="9"/>
  <c r="C148" i="9"/>
  <c r="C301" i="9"/>
  <c r="C212" i="9"/>
  <c r="C308" i="9"/>
  <c r="C225" i="9"/>
  <c r="C194" i="9"/>
  <c r="C284" i="9"/>
  <c r="C317" i="9"/>
  <c r="C154" i="9"/>
  <c r="C315" i="9"/>
  <c r="C217" i="9"/>
  <c r="C151" i="9"/>
  <c r="C258" i="9"/>
  <c r="C233" i="9"/>
  <c r="C265" i="9"/>
  <c r="C167" i="9"/>
  <c r="C178" i="9"/>
  <c r="C273" i="9"/>
  <c r="C199" i="9"/>
  <c r="C239" i="9"/>
  <c r="C259" i="9"/>
  <c r="C231" i="9"/>
  <c r="C280" i="9"/>
  <c r="C165" i="9"/>
  <c r="C206" i="9"/>
  <c r="C223" i="9"/>
  <c r="C192" i="9"/>
  <c r="C245" i="9"/>
  <c r="C221" i="9"/>
  <c r="C257" i="9"/>
  <c r="C264" i="9"/>
  <c r="C146" i="9"/>
  <c r="C203" i="9"/>
  <c r="C183" i="9"/>
  <c r="C294" i="9"/>
  <c r="C188" i="9"/>
  <c r="C254" i="9"/>
  <c r="C322" i="9"/>
  <c r="C224" i="9"/>
  <c r="C150" i="9"/>
  <c r="C329" i="9"/>
  <c r="C281" i="9"/>
  <c r="C252" i="9"/>
  <c r="C307" i="9"/>
  <c r="C170" i="9"/>
  <c r="C303" i="9"/>
  <c r="C159" i="9"/>
  <c r="C164" i="9"/>
  <c r="C149" i="9"/>
  <c r="C309" i="9"/>
  <c r="C331" i="9"/>
  <c r="C214" i="9"/>
  <c r="C179" i="9"/>
  <c r="C263" i="9"/>
  <c r="C306" i="9"/>
  <c r="C320" i="9"/>
  <c r="C279" i="9"/>
  <c r="C198" i="9"/>
  <c r="C291" i="9"/>
  <c r="C251" i="9"/>
  <c r="C226" i="9"/>
  <c r="C191" i="9"/>
  <c r="C323" i="9"/>
  <c r="C218" i="9"/>
  <c r="C174" i="9"/>
  <c r="C241" i="9"/>
  <c r="C243" i="9"/>
  <c r="C196" i="9"/>
  <c r="C216" i="9"/>
  <c r="C161" i="9"/>
  <c r="C304" i="9"/>
  <c r="C213" i="9"/>
  <c r="C152" i="9"/>
  <c r="C169" i="9"/>
  <c r="C219" i="9"/>
  <c r="C228" i="9"/>
  <c r="C324" i="9"/>
  <c r="C319" i="9"/>
  <c r="C313" i="9"/>
  <c r="C286" i="9"/>
  <c r="C160" i="9"/>
  <c r="C336" i="9"/>
  <c r="C205" i="9"/>
  <c r="C242" i="9"/>
  <c r="C186" i="9"/>
  <c r="C180" i="9"/>
  <c r="C314" i="9"/>
  <c r="C227" i="9"/>
  <c r="C155" i="9"/>
  <c r="V138" i="37" l="1"/>
  <c r="V47" i="37"/>
  <c r="V145" i="37"/>
  <c r="X87" i="37"/>
  <c r="AD118" i="37" s="1"/>
  <c r="AQ79" i="37"/>
  <c r="W71" i="37"/>
  <c r="AC130" i="37" s="1"/>
  <c r="V140" i="37"/>
  <c r="V139" i="37"/>
  <c r="AS145" i="37" s="1"/>
  <c r="V36" i="37"/>
  <c r="V62" i="37"/>
  <c r="V41" i="37"/>
  <c r="AQ57" i="37"/>
  <c r="AR123" i="37"/>
  <c r="AM108" i="37"/>
  <c r="AP144" i="37"/>
  <c r="AM42" i="37"/>
  <c r="AP145" i="37"/>
  <c r="AP45" i="37"/>
  <c r="AQ84" i="37"/>
  <c r="Y47" i="37"/>
  <c r="AE128" i="37" s="1"/>
  <c r="AQ143" i="37"/>
  <c r="H190" i="5"/>
  <c r="AP110" i="37"/>
  <c r="G154" i="5"/>
  <c r="X135" i="37"/>
  <c r="AD122" i="37" s="1"/>
  <c r="AQ96" i="37"/>
  <c r="H150" i="5"/>
  <c r="AQ131" i="37"/>
  <c r="H175" i="5"/>
  <c r="AP142" i="37"/>
  <c r="G186" i="5"/>
  <c r="AR142" i="37"/>
  <c r="J185" i="5"/>
  <c r="AR145" i="37"/>
  <c r="J188" i="5"/>
  <c r="AQ146" i="37"/>
  <c r="AQ127" i="37"/>
  <c r="H170" i="5"/>
  <c r="AR97" i="37"/>
  <c r="J141" i="5"/>
  <c r="AR95" i="37"/>
  <c r="J139" i="5"/>
  <c r="AR67" i="37"/>
  <c r="J111" i="5"/>
  <c r="AR92" i="37"/>
  <c r="J135" i="5"/>
  <c r="AL150" i="37"/>
  <c r="AQ74" i="37"/>
  <c r="H117" i="5"/>
  <c r="AR52" i="37"/>
  <c r="AQ69" i="37"/>
  <c r="H112" i="5"/>
  <c r="AQ46" i="37"/>
  <c r="H89" i="5"/>
  <c r="AQ80" i="37"/>
  <c r="AQ18" i="37"/>
  <c r="H62" i="5"/>
  <c r="AQ75" i="37"/>
  <c r="AJ149" i="37"/>
  <c r="AR34" i="37"/>
  <c r="AP118" i="37"/>
  <c r="G161" i="5"/>
  <c r="AR100" i="37"/>
  <c r="J151" i="5"/>
  <c r="AR114" i="37"/>
  <c r="J158" i="5"/>
  <c r="AQ102" i="37"/>
  <c r="H149" i="5"/>
  <c r="AQ104" i="37"/>
  <c r="H148" i="5"/>
  <c r="AM106" i="37"/>
  <c r="AR99" i="37"/>
  <c r="P75" i="37"/>
  <c r="W95" i="37"/>
  <c r="AC132" i="37" s="1"/>
  <c r="G139" i="5"/>
  <c r="AM92" i="37"/>
  <c r="AL149" i="37"/>
  <c r="AP72" i="37"/>
  <c r="AP84" i="37"/>
  <c r="G128" i="5"/>
  <c r="AR70" i="37"/>
  <c r="J114" i="5"/>
  <c r="AP29" i="37"/>
  <c r="G74" i="5"/>
  <c r="AP32" i="37"/>
  <c r="G76" i="5"/>
  <c r="Y35" i="37"/>
  <c r="AR84" i="37"/>
  <c r="J127" i="5"/>
  <c r="AR64" i="37"/>
  <c r="J107" i="5"/>
  <c r="AQ25" i="37"/>
  <c r="H68" i="5"/>
  <c r="AP70" i="37"/>
  <c r="G113" i="5"/>
  <c r="AP71" i="37"/>
  <c r="G119" i="5"/>
  <c r="AP62" i="37"/>
  <c r="AP73" i="37"/>
  <c r="AQ63" i="37"/>
  <c r="H111" i="5"/>
  <c r="AP28" i="37"/>
  <c r="G71" i="5"/>
  <c r="AR35" i="37"/>
  <c r="Y39" i="37"/>
  <c r="J84" i="5"/>
  <c r="AR141" i="37"/>
  <c r="J184" i="5"/>
  <c r="AP140" i="37"/>
  <c r="G183" i="5"/>
  <c r="X131" i="37"/>
  <c r="AD135" i="37" s="1"/>
  <c r="AP86" i="37"/>
  <c r="G129" i="5"/>
  <c r="AP64" i="37"/>
  <c r="G107" i="5"/>
  <c r="AQ32" i="37"/>
  <c r="H76" i="5"/>
  <c r="AQ52" i="37"/>
  <c r="H96" i="5"/>
  <c r="AQ70" i="37"/>
  <c r="AR33" i="37"/>
  <c r="J76" i="5"/>
  <c r="AM18" i="37"/>
  <c r="AP125" i="37"/>
  <c r="G172" i="5"/>
  <c r="AR125" i="37"/>
  <c r="J168" i="5"/>
  <c r="AR138" i="37"/>
  <c r="J183" i="5"/>
  <c r="AQ133" i="37"/>
  <c r="AM133" i="37"/>
  <c r="AQ139" i="37"/>
  <c r="H182" i="5"/>
  <c r="Y143" i="37"/>
  <c r="AE136" i="37" s="1"/>
  <c r="AM127" i="37"/>
  <c r="AQ112" i="37"/>
  <c r="AR61" i="37"/>
  <c r="J105" i="5"/>
  <c r="AQ55" i="37"/>
  <c r="AP58" i="37"/>
  <c r="G106" i="5"/>
  <c r="AP66" i="37"/>
  <c r="G109" i="5"/>
  <c r="AQ73" i="37"/>
  <c r="AM85" i="37"/>
  <c r="AR31" i="37"/>
  <c r="J74" i="5"/>
  <c r="AP74" i="37"/>
  <c r="X63" i="37"/>
  <c r="AD116" i="37" s="1"/>
  <c r="AR127" i="37"/>
  <c r="J170" i="5"/>
  <c r="AQ92" i="37"/>
  <c r="H136" i="5"/>
  <c r="AP134" i="37"/>
  <c r="G177" i="5"/>
  <c r="AP141" i="37"/>
  <c r="AQ122" i="37"/>
  <c r="H165" i="5"/>
  <c r="AP121" i="37"/>
  <c r="G165" i="5"/>
  <c r="AQ109" i="37"/>
  <c r="H152" i="5"/>
  <c r="AQ123" i="37"/>
  <c r="H167" i="5"/>
  <c r="AP112" i="37"/>
  <c r="G156" i="5"/>
  <c r="AQ94" i="37"/>
  <c r="AQ95" i="37"/>
  <c r="AQ81" i="37"/>
  <c r="H124" i="5"/>
  <c r="AQ76" i="37"/>
  <c r="AM61" i="37"/>
  <c r="AR85" i="37"/>
  <c r="J131" i="5"/>
  <c r="AP34" i="37"/>
  <c r="AR38" i="37"/>
  <c r="AJ150" i="37"/>
  <c r="AJ152" i="37" s="1"/>
  <c r="AM96" i="37"/>
  <c r="AR46" i="37"/>
  <c r="J93" i="5"/>
  <c r="AQ50" i="37"/>
  <c r="H93" i="5"/>
  <c r="AP54" i="37"/>
  <c r="G97" i="5"/>
  <c r="AM57" i="37"/>
  <c r="AM48" i="37"/>
  <c r="AR117" i="37"/>
  <c r="J160" i="5"/>
  <c r="AR101" i="37"/>
  <c r="J147" i="5"/>
  <c r="AQ64" i="37"/>
  <c r="AP56" i="37"/>
  <c r="G100" i="5"/>
  <c r="AP108" i="37"/>
  <c r="AP132" i="37"/>
  <c r="AR111" i="37"/>
  <c r="AR81" i="37"/>
  <c r="V44" i="37"/>
  <c r="AM55" i="37"/>
  <c r="AM21" i="37"/>
  <c r="V10" i="37"/>
  <c r="AR23" i="37"/>
  <c r="Y23" i="37"/>
  <c r="W83" i="37"/>
  <c r="AC131" i="37" s="1"/>
  <c r="AM45" i="37"/>
  <c r="AM49" i="37"/>
  <c r="AR18" i="37"/>
  <c r="AP49" i="37"/>
  <c r="W51" i="37"/>
  <c r="AC115" i="37" s="1"/>
  <c r="AP51" i="37"/>
  <c r="V25" i="37"/>
  <c r="AM36" i="37"/>
  <c r="AQ36" i="37"/>
  <c r="AP42" i="37"/>
  <c r="AP18" i="37"/>
  <c r="AQ137" i="37"/>
  <c r="AM131" i="37"/>
  <c r="V120" i="37"/>
  <c r="P131" i="37"/>
  <c r="AR147" i="37"/>
  <c r="Y147" i="37"/>
  <c r="AR136" i="37"/>
  <c r="AP136" i="37"/>
  <c r="AQ140" i="37"/>
  <c r="V123" i="37"/>
  <c r="AM134" i="37"/>
  <c r="AR146" i="37"/>
  <c r="AQ117" i="37"/>
  <c r="AM146" i="37"/>
  <c r="V135" i="37"/>
  <c r="AM121" i="37"/>
  <c r="V110" i="37"/>
  <c r="AP109" i="37"/>
  <c r="AB132" i="37"/>
  <c r="AB120" i="37"/>
  <c r="AM117" i="37"/>
  <c r="V106" i="37"/>
  <c r="AR144" i="37"/>
  <c r="AQ120" i="37"/>
  <c r="V115" i="37"/>
  <c r="AM126" i="37"/>
  <c r="AR134" i="37"/>
  <c r="AR105" i="37"/>
  <c r="Y99" i="37"/>
  <c r="AE119" i="37" s="1"/>
  <c r="AR94" i="37"/>
  <c r="AP106" i="37"/>
  <c r="AM104" i="37"/>
  <c r="V93" i="37"/>
  <c r="V70" i="37"/>
  <c r="AM81" i="37"/>
  <c r="AR103" i="37"/>
  <c r="AR107" i="37"/>
  <c r="AR121" i="37"/>
  <c r="AP101" i="37"/>
  <c r="AQ89" i="37"/>
  <c r="AP100" i="37"/>
  <c r="AM76" i="37"/>
  <c r="V65" i="37"/>
  <c r="AM90" i="37"/>
  <c r="V79" i="37"/>
  <c r="AM77" i="37"/>
  <c r="V66" i="37"/>
  <c r="AM80" i="37"/>
  <c r="V69" i="37"/>
  <c r="AQ49" i="37"/>
  <c r="AR26" i="37"/>
  <c r="AR69" i="37"/>
  <c r="X27" i="37"/>
  <c r="AQ27" i="37"/>
  <c r="AR45" i="37"/>
  <c r="P87" i="37"/>
  <c r="AM87" i="37"/>
  <c r="V76" i="37"/>
  <c r="AM52" i="37"/>
  <c r="V43" i="37"/>
  <c r="AM54" i="37"/>
  <c r="AR43" i="37"/>
  <c r="AR86" i="37"/>
  <c r="AQ44" i="37"/>
  <c r="AR29" i="37"/>
  <c r="AR93" i="37"/>
  <c r="AP83" i="37"/>
  <c r="V42" i="37"/>
  <c r="AM53" i="37"/>
  <c r="AM44" i="37"/>
  <c r="V20" i="37"/>
  <c r="AM31" i="37"/>
  <c r="AM33" i="37"/>
  <c r="V22" i="37"/>
  <c r="AP61" i="37"/>
  <c r="AQ48" i="37"/>
  <c r="AR37" i="37"/>
  <c r="AQ45" i="37"/>
  <c r="P27" i="37"/>
  <c r="V16" i="37"/>
  <c r="AM27" i="37"/>
  <c r="AR36" i="37"/>
  <c r="AM65" i="37"/>
  <c r="V54" i="37"/>
  <c r="AP36" i="37"/>
  <c r="AR19" i="37"/>
  <c r="AP35" i="37"/>
  <c r="AM123" i="37"/>
  <c r="P123" i="37"/>
  <c r="V112" i="37"/>
  <c r="V94" i="37"/>
  <c r="AM105" i="37"/>
  <c r="AR73" i="37"/>
  <c r="AM30" i="37"/>
  <c r="V19" i="37"/>
  <c r="AR129" i="37"/>
  <c r="AP139" i="37"/>
  <c r="AP105" i="37"/>
  <c r="X123" i="37"/>
  <c r="AD121" i="37" s="1"/>
  <c r="AM120" i="37"/>
  <c r="V109" i="37"/>
  <c r="AP92" i="37"/>
  <c r="Y59" i="37"/>
  <c r="AE129" i="37" s="1"/>
  <c r="AR60" i="37"/>
  <c r="AR76" i="37"/>
  <c r="AP94" i="37"/>
  <c r="Y63" i="37"/>
  <c r="AE116" i="37" s="1"/>
  <c r="Y83" i="37"/>
  <c r="AE131" i="37" s="1"/>
  <c r="AR80" i="37"/>
  <c r="AR49" i="37"/>
  <c r="AR77" i="37"/>
  <c r="AQ41" i="37"/>
  <c r="AR82" i="37"/>
  <c r="X23" i="37"/>
  <c r="AQ23" i="37"/>
  <c r="AQ59" i="37"/>
  <c r="X59" i="37"/>
  <c r="AD129" i="37" s="1"/>
  <c r="AQ40" i="37"/>
  <c r="AQ61" i="37"/>
  <c r="AP46" i="37"/>
  <c r="AR53" i="37"/>
  <c r="AM86" i="37"/>
  <c r="V75" i="37"/>
  <c r="AQ68" i="37"/>
  <c r="AR21" i="37"/>
  <c r="AQ17" i="37"/>
  <c r="AQ34" i="37"/>
  <c r="AP89" i="37"/>
  <c r="AP77" i="37"/>
  <c r="AP44" i="37"/>
  <c r="V14" i="37"/>
  <c r="AM25" i="37"/>
  <c r="AM26" i="37"/>
  <c r="V15" i="37"/>
  <c r="AQ38" i="37"/>
  <c r="AR27" i="37"/>
  <c r="Y27" i="37"/>
  <c r="AP65" i="37"/>
  <c r="V29" i="37"/>
  <c r="AM40" i="37"/>
  <c r="AM17" i="37"/>
  <c r="V6" i="37"/>
  <c r="W47" i="37"/>
  <c r="AC128" i="37" s="1"/>
  <c r="W35" i="37"/>
  <c r="AR20" i="37"/>
  <c r="P147" i="37"/>
  <c r="AP130" i="37"/>
  <c r="AM83" i="37"/>
  <c r="P83" i="37"/>
  <c r="V72" i="37"/>
  <c r="AM91" i="37"/>
  <c r="V80" i="37"/>
  <c r="AP75" i="37"/>
  <c r="AM46" i="37"/>
  <c r="V35" i="37"/>
  <c r="AP133" i="37"/>
  <c r="AR133" i="37"/>
  <c r="AP107" i="37"/>
  <c r="W107" i="37"/>
  <c r="AC133" i="37" s="1"/>
  <c r="AP146" i="37"/>
  <c r="AQ130" i="37"/>
  <c r="AP117" i="37"/>
  <c r="AQ144" i="37"/>
  <c r="AQ98" i="37"/>
  <c r="AM101" i="37"/>
  <c r="V90" i="37"/>
  <c r="AP124" i="37"/>
  <c r="Y95" i="37"/>
  <c r="AE132" i="37" s="1"/>
  <c r="AR120" i="37"/>
  <c r="AM93" i="37"/>
  <c r="V82" i="37"/>
  <c r="AM82" i="37"/>
  <c r="V71" i="37"/>
  <c r="AR51" i="37"/>
  <c r="Y51" i="37"/>
  <c r="AE115" i="37" s="1"/>
  <c r="AR90" i="37"/>
  <c r="AR63" i="37"/>
  <c r="AR83" i="37"/>
  <c r="AK150" i="37"/>
  <c r="AK149" i="37"/>
  <c r="AP63" i="37"/>
  <c r="W63" i="37"/>
  <c r="AC116" i="37" s="1"/>
  <c r="P39" i="37"/>
  <c r="V28" i="37"/>
  <c r="AM39" i="37"/>
  <c r="AP80" i="37"/>
  <c r="AM64" i="37"/>
  <c r="V53" i="37"/>
  <c r="AR47" i="37"/>
  <c r="AR102" i="37"/>
  <c r="AQ85" i="37"/>
  <c r="AM78" i="37"/>
  <c r="V67" i="37"/>
  <c r="P71" i="37"/>
  <c r="AM71" i="37"/>
  <c r="V60" i="37"/>
  <c r="AR56" i="37"/>
  <c r="X71" i="37"/>
  <c r="AD130" i="37" s="1"/>
  <c r="AQ71" i="37"/>
  <c r="AP60" i="37"/>
  <c r="AQ51" i="37"/>
  <c r="X51" i="37"/>
  <c r="AD115" i="37" s="1"/>
  <c r="AP39" i="37"/>
  <c r="AP26" i="37"/>
  <c r="AM41" i="37"/>
  <c r="V30" i="37"/>
  <c r="AQ65" i="37"/>
  <c r="AQ53" i="37"/>
  <c r="AP43" i="37"/>
  <c r="AR25" i="37"/>
  <c r="AM43" i="37"/>
  <c r="AQ35" i="37"/>
  <c r="AQ22" i="37"/>
  <c r="AP30" i="37"/>
  <c r="AR32" i="37"/>
  <c r="AM116" i="37"/>
  <c r="AQ115" i="37"/>
  <c r="AP96" i="37"/>
  <c r="AP143" i="37"/>
  <c r="W143" i="37"/>
  <c r="AC136" i="37" s="1"/>
  <c r="AM142" i="37"/>
  <c r="V131" i="37"/>
  <c r="AQ113" i="37"/>
  <c r="X143" i="37"/>
  <c r="AD136" i="37" s="1"/>
  <c r="AR143" i="37"/>
  <c r="AR131" i="37"/>
  <c r="Y131" i="37"/>
  <c r="AE135" i="37" s="1"/>
  <c r="V132" i="37"/>
  <c r="AM143" i="37"/>
  <c r="P143" i="37"/>
  <c r="AQ129" i="37"/>
  <c r="AP127" i="37"/>
  <c r="AM137" i="37"/>
  <c r="AR113" i="37"/>
  <c r="AR110" i="37"/>
  <c r="AQ136" i="37"/>
  <c r="AR124" i="37"/>
  <c r="AQ111" i="37"/>
  <c r="X111" i="37"/>
  <c r="AD120" i="37" s="1"/>
  <c r="AM145" i="37"/>
  <c r="AQ103" i="37"/>
  <c r="P111" i="37"/>
  <c r="AM111" i="37"/>
  <c r="V100" i="37"/>
  <c r="AP135" i="37"/>
  <c r="AP128" i="37"/>
  <c r="AR116" i="37"/>
  <c r="AM102" i="37"/>
  <c r="V91" i="37"/>
  <c r="AP97" i="37"/>
  <c r="AP137" i="37"/>
  <c r="AP104" i="37"/>
  <c r="AQ119" i="37"/>
  <c r="AM100" i="37"/>
  <c r="V89" i="37"/>
  <c r="AQ121" i="37"/>
  <c r="AR139" i="37"/>
  <c r="AP103" i="37"/>
  <c r="Y119" i="37"/>
  <c r="AE134" i="37" s="1"/>
  <c r="V78" i="37"/>
  <c r="AM89" i="37"/>
  <c r="AR50" i="37"/>
  <c r="AM74" i="37"/>
  <c r="V63" i="37"/>
  <c r="AM72" i="37"/>
  <c r="V61" i="37"/>
  <c r="AR79" i="37"/>
  <c r="AM70" i="37"/>
  <c r="V59" i="37"/>
  <c r="AR44" i="37"/>
  <c r="AM50" i="37"/>
  <c r="AM37" i="37"/>
  <c r="V26" i="37"/>
  <c r="AQ21" i="37"/>
  <c r="P63" i="37"/>
  <c r="AM63" i="37"/>
  <c r="V52" i="37"/>
  <c r="AQ83" i="37"/>
  <c r="X83" i="37"/>
  <c r="AD131" i="37" s="1"/>
  <c r="AR78" i="37"/>
  <c r="AQ54" i="37"/>
  <c r="AQ33" i="37"/>
  <c r="AQ78" i="37"/>
  <c r="W59" i="37"/>
  <c r="AC129" i="37" s="1"/>
  <c r="AP59" i="37"/>
  <c r="AM73" i="37"/>
  <c r="AQ135" i="37"/>
  <c r="AP95" i="37"/>
  <c r="W39" i="37"/>
  <c r="AR24" i="37"/>
  <c r="AM20" i="37"/>
  <c r="AP41" i="37"/>
  <c r="AQ58" i="37"/>
  <c r="X75" i="37"/>
  <c r="AD117" i="37" s="1"/>
  <c r="AP50" i="37"/>
  <c r="AP38" i="37"/>
  <c r="AM24" i="37"/>
  <c r="V13" i="37"/>
  <c r="AM28" i="37"/>
  <c r="V17" i="37"/>
  <c r="AP37" i="37"/>
  <c r="AP25" i="37"/>
  <c r="AQ43" i="37"/>
  <c r="X35" i="37"/>
  <c r="AR16" i="37"/>
  <c r="AP79" i="37"/>
  <c r="AP40" i="37"/>
  <c r="AQ60" i="37"/>
  <c r="AQ24" i="37"/>
  <c r="AR40" i="37"/>
  <c r="AQ28" i="37"/>
  <c r="AR17" i="37"/>
  <c r="AQ29" i="37"/>
  <c r="AP20" i="37"/>
  <c r="AQ100" i="37"/>
  <c r="AM98" i="37"/>
  <c r="V87" i="37"/>
  <c r="AR88" i="37"/>
  <c r="V18" i="37"/>
  <c r="AM29" i="37"/>
  <c r="AM144" i="37"/>
  <c r="V133" i="37"/>
  <c r="AS144" i="37" s="1"/>
  <c r="AR115" i="37"/>
  <c r="AQ106" i="37"/>
  <c r="AM119" i="37"/>
  <c r="P119" i="37"/>
  <c r="V108" i="37"/>
  <c r="AM115" i="37"/>
  <c r="V104" i="37"/>
  <c r="V117" i="37"/>
  <c r="AM128" i="37"/>
  <c r="AM122" i="37"/>
  <c r="V111" i="37"/>
  <c r="V92" i="37"/>
  <c r="AM103" i="37"/>
  <c r="AQ132" i="37"/>
  <c r="AQ125" i="37"/>
  <c r="V119" i="37"/>
  <c r="AM130" i="37"/>
  <c r="AQ138" i="37"/>
  <c r="AQ105" i="37"/>
  <c r="AM113" i="37"/>
  <c r="V102" i="37"/>
  <c r="AM132" i="37"/>
  <c r="V121" i="37"/>
  <c r="AQ142" i="37"/>
  <c r="W131" i="37"/>
  <c r="AC135" i="37" s="1"/>
  <c r="AP131" i="37"/>
  <c r="AQ141" i="37"/>
  <c r="AQ128" i="37"/>
  <c r="AM138" i="37"/>
  <c r="V127" i="37"/>
  <c r="V130" i="37"/>
  <c r="AM141" i="37"/>
  <c r="AQ126" i="37"/>
  <c r="AP126" i="37"/>
  <c r="W123" i="37"/>
  <c r="AC121" i="37" s="1"/>
  <c r="AP123" i="37"/>
  <c r="AP115" i="37"/>
  <c r="AQ93" i="37"/>
  <c r="AM109" i="37"/>
  <c r="V98" i="37"/>
  <c r="W135" i="37"/>
  <c r="AC122" i="37" s="1"/>
  <c r="AQ97" i="37"/>
  <c r="X119" i="37"/>
  <c r="AD134" i="37" s="1"/>
  <c r="AQ116" i="37"/>
  <c r="X99" i="37"/>
  <c r="AD119" i="37" s="1"/>
  <c r="V128" i="37"/>
  <c r="AM139" i="37"/>
  <c r="AP116" i="37"/>
  <c r="AQ101" i="37"/>
  <c r="AM118" i="37"/>
  <c r="V107" i="37"/>
  <c r="AR119" i="37"/>
  <c r="AM95" i="37"/>
  <c r="AR122" i="37"/>
  <c r="AR72" i="37"/>
  <c r="AR87" i="37"/>
  <c r="AR75" i="37"/>
  <c r="Y75" i="37"/>
  <c r="AE117" i="37" s="1"/>
  <c r="AR74" i="37"/>
  <c r="AR57" i="37"/>
  <c r="AR89" i="37"/>
  <c r="AM35" i="37"/>
  <c r="V24" i="37"/>
  <c r="AQ91" i="37"/>
  <c r="AQ62" i="37"/>
  <c r="AR42" i="37"/>
  <c r="AP53" i="37"/>
  <c r="AQ26" i="37"/>
  <c r="AQ77" i="37"/>
  <c r="AP69" i="37"/>
  <c r="AR58" i="37"/>
  <c r="AQ90" i="37"/>
  <c r="AM60" i="37"/>
  <c r="V49" i="37"/>
  <c r="AP93" i="37"/>
  <c r="AQ82" i="37"/>
  <c r="AP23" i="37"/>
  <c r="AQ19" i="37"/>
  <c r="AQ72" i="37"/>
  <c r="AP48" i="37"/>
  <c r="AQ31" i="37"/>
  <c r="AQ42" i="37"/>
  <c r="AR30" i="37"/>
  <c r="AP91" i="37"/>
  <c r="AQ66" i="37"/>
  <c r="AP19" i="37"/>
  <c r="AM15" i="37"/>
  <c r="V4" i="37"/>
  <c r="P15" i="37"/>
  <c r="AQ107" i="37"/>
  <c r="X107" i="37"/>
  <c r="AD133" i="37" s="1"/>
  <c r="AP111" i="37"/>
  <c r="W111" i="37"/>
  <c r="AC120" i="37" s="1"/>
  <c r="AP129" i="37"/>
  <c r="AR140" i="37"/>
  <c r="AR130" i="37"/>
  <c r="AM136" i="37"/>
  <c r="V125" i="37"/>
  <c r="P107" i="37"/>
  <c r="AM107" i="37"/>
  <c r="V96" i="37"/>
  <c r="AR128" i="37"/>
  <c r="AM114" i="37"/>
  <c r="AM112" i="37"/>
  <c r="AR112" i="37"/>
  <c r="P99" i="37"/>
  <c r="V88" i="37"/>
  <c r="AM99" i="37"/>
  <c r="AM110" i="37"/>
  <c r="AR109" i="37"/>
  <c r="AQ99" i="37"/>
  <c r="AQ114" i="37"/>
  <c r="AM140" i="37"/>
  <c r="AR118" i="37"/>
  <c r="P95" i="37"/>
  <c r="AR68" i="37"/>
  <c r="AP102" i="37"/>
  <c r="AR62" i="37"/>
  <c r="Y87" i="37"/>
  <c r="AE118" i="37" s="1"/>
  <c r="AR65" i="37"/>
  <c r="AM94" i="37"/>
  <c r="AM34" i="37"/>
  <c r="V23" i="37"/>
  <c r="AR71" i="37"/>
  <c r="Y71" i="37"/>
  <c r="AE130" i="37" s="1"/>
  <c r="AR59" i="37"/>
  <c r="V77" i="37"/>
  <c r="AM88" i="37"/>
  <c r="AM68" i="37"/>
  <c r="V57" i="37"/>
  <c r="AQ56" i="37"/>
  <c r="AP88" i="37"/>
  <c r="AM59" i="37"/>
  <c r="AM58" i="37"/>
  <c r="V48" i="37"/>
  <c r="AR48" i="37"/>
  <c r="AP90" i="37"/>
  <c r="AP81" i="37"/>
  <c r="X47" i="37"/>
  <c r="AD128" i="37" s="1"/>
  <c r="W23" i="37"/>
  <c r="AM16" i="37"/>
  <c r="AQ67" i="37"/>
  <c r="AQ30" i="37"/>
  <c r="W27" i="37"/>
  <c r="AP27" i="37"/>
  <c r="AP68" i="37"/>
  <c r="AM56" i="37"/>
  <c r="AP33" i="37"/>
  <c r="AM47" i="37"/>
  <c r="AQ39" i="37"/>
  <c r="AP17" i="37"/>
  <c r="AR39" i="37"/>
  <c r="AR22" i="37"/>
  <c r="AM22" i="37"/>
  <c r="AP24" i="37"/>
  <c r="AQ16" i="37"/>
  <c r="Y107" i="37"/>
  <c r="AE133" i="37" s="1"/>
  <c r="AM97" i="37"/>
  <c r="Y135" i="37"/>
  <c r="AE122" i="37" s="1"/>
  <c r="AS147" i="37"/>
  <c r="Z147" i="37"/>
  <c r="AP122" i="37"/>
  <c r="AR137" i="37"/>
  <c r="AM124" i="37"/>
  <c r="V113" i="37"/>
  <c r="V124" i="37"/>
  <c r="AM135" i="37"/>
  <c r="P135" i="37"/>
  <c r="AM125" i="37"/>
  <c r="V114" i="37"/>
  <c r="AP147" i="37"/>
  <c r="W147" i="37"/>
  <c r="AR135" i="37"/>
  <c r="AQ118" i="37"/>
  <c r="AM147" i="37"/>
  <c r="AQ134" i="37"/>
  <c r="W119" i="37"/>
  <c r="AC134" i="37" s="1"/>
  <c r="AP119" i="37"/>
  <c r="AQ147" i="37"/>
  <c r="AQ145" i="37"/>
  <c r="X147" i="37"/>
  <c r="AQ124" i="37"/>
  <c r="AP113" i="37"/>
  <c r="AR108" i="37"/>
  <c r="AR132" i="37"/>
  <c r="AP120" i="37"/>
  <c r="AM129" i="37"/>
  <c r="V118" i="37"/>
  <c r="AR126" i="37"/>
  <c r="AR106" i="37"/>
  <c r="AQ108" i="37"/>
  <c r="X95" i="37"/>
  <c r="AD132" i="37" s="1"/>
  <c r="AP98" i="37"/>
  <c r="G95" i="37"/>
  <c r="V95" i="37"/>
  <c r="AR98" i="37"/>
  <c r="AR96" i="37"/>
  <c r="AP138" i="37"/>
  <c r="AQ110" i="37"/>
  <c r="AP99" i="37"/>
  <c r="W99" i="37"/>
  <c r="AC119" i="37" s="1"/>
  <c r="Y123" i="37"/>
  <c r="AE121" i="37" s="1"/>
  <c r="Y111" i="37"/>
  <c r="AE120" i="37" s="1"/>
  <c r="AM84" i="37"/>
  <c r="V73" i="37"/>
  <c r="AR66" i="37"/>
  <c r="AM79" i="37"/>
  <c r="V68" i="37"/>
  <c r="AR104" i="37"/>
  <c r="AP114" i="37"/>
  <c r="AQ86" i="37"/>
  <c r="AQ87" i="37"/>
  <c r="AP85" i="37"/>
  <c r="AM32" i="37"/>
  <c r="V21" i="37"/>
  <c r="AQ88" i="37"/>
  <c r="AR54" i="37"/>
  <c r="AP82" i="37"/>
  <c r="AP76" i="37"/>
  <c r="W75" i="37"/>
  <c r="AC117" i="37" s="1"/>
  <c r="AM66" i="37"/>
  <c r="V55" i="37"/>
  <c r="AR91" i="37"/>
  <c r="AM75" i="37"/>
  <c r="AM67" i="37"/>
  <c r="AP55" i="37"/>
  <c r="AM69" i="37"/>
  <c r="V58" i="37"/>
  <c r="AP57" i="37"/>
  <c r="W87" i="37"/>
  <c r="AC118" i="37" s="1"/>
  <c r="AP87" i="37"/>
  <c r="AQ47" i="37"/>
  <c r="AP22" i="37"/>
  <c r="AQ15" i="37"/>
  <c r="X15" i="37"/>
  <c r="V12" i="37"/>
  <c r="AM23" i="37"/>
  <c r="AQ37" i="37"/>
  <c r="AP47" i="37"/>
  <c r="AP52" i="37"/>
  <c r="AQ20" i="37"/>
  <c r="AP31" i="37"/>
  <c r="AP67" i="37"/>
  <c r="AR55" i="37"/>
  <c r="AM38" i="37"/>
  <c r="V27" i="37"/>
  <c r="V40" i="37"/>
  <c r="Z47" i="37" s="1"/>
  <c r="AF128" i="37" s="1"/>
  <c r="AM51" i="37"/>
  <c r="P51" i="37"/>
  <c r="X39" i="37"/>
  <c r="AM62" i="37"/>
  <c r="AP78" i="37"/>
  <c r="AR41" i="37"/>
  <c r="AP15" i="37"/>
  <c r="W15" i="37"/>
  <c r="AM19" i="37"/>
  <c r="V8" i="37"/>
  <c r="AR15" i="37"/>
  <c r="Y15" i="37"/>
  <c r="AP16" i="37"/>
  <c r="AR28" i="37"/>
  <c r="AP21" i="37"/>
  <c r="E289" i="9"/>
  <c r="D187" i="9"/>
  <c r="E166" i="9"/>
  <c r="D313" i="9"/>
  <c r="D262" i="9"/>
  <c r="D242" i="9"/>
  <c r="E219" i="9"/>
  <c r="E198" i="9"/>
  <c r="D298" i="9"/>
  <c r="E312" i="9"/>
  <c r="E296" i="9"/>
  <c r="E165" i="9"/>
  <c r="D175" i="9"/>
  <c r="D191" i="9"/>
  <c r="D164" i="9"/>
  <c r="D315" i="9"/>
  <c r="D225" i="9"/>
  <c r="D185" i="9"/>
  <c r="E168" i="9"/>
  <c r="E153" i="9"/>
  <c r="D173" i="9"/>
  <c r="D172" i="9"/>
  <c r="E208" i="9"/>
  <c r="E255" i="9"/>
  <c r="E299" i="9"/>
  <c r="D217" i="9"/>
  <c r="E190" i="9"/>
  <c r="D156" i="9"/>
  <c r="D304" i="9"/>
  <c r="D152" i="9"/>
  <c r="D307" i="9"/>
  <c r="E181" i="9"/>
  <c r="E287" i="9"/>
  <c r="E254" i="9"/>
  <c r="E284" i="9"/>
  <c r="D252" i="9"/>
  <c r="E203" i="9"/>
  <c r="D182" i="9"/>
  <c r="D289" i="9"/>
  <c r="D146" i="9"/>
  <c r="E334" i="9"/>
  <c r="E175" i="9"/>
  <c r="E308" i="9"/>
  <c r="E320" i="9"/>
  <c r="E191" i="9"/>
  <c r="E264" i="9"/>
  <c r="E307" i="9"/>
  <c r="D319" i="9"/>
  <c r="E272" i="9"/>
  <c r="D171" i="9"/>
  <c r="E210" i="9"/>
  <c r="D166" i="9"/>
  <c r="D270" i="9"/>
  <c r="D263" i="9"/>
  <c r="E180" i="9"/>
  <c r="E149" i="9"/>
  <c r="D239" i="9"/>
  <c r="E305" i="9"/>
  <c r="E283" i="9"/>
  <c r="E178" i="9"/>
  <c r="E228" i="9"/>
  <c r="E245" i="9"/>
  <c r="E261" i="9"/>
  <c r="D305" i="9"/>
  <c r="D158" i="9"/>
  <c r="D255" i="9"/>
  <c r="D215" i="9"/>
  <c r="D190" i="9"/>
  <c r="E315" i="9"/>
  <c r="E316" i="9"/>
  <c r="D200" i="9"/>
  <c r="E329" i="9"/>
  <c r="E335" i="9"/>
  <c r="D241" i="9"/>
  <c r="E159" i="9"/>
  <c r="E252" i="9"/>
  <c r="E324" i="9"/>
  <c r="D269" i="9"/>
  <c r="E167" i="9"/>
  <c r="D302" i="9"/>
  <c r="E221" i="9"/>
  <c r="D286" i="9"/>
  <c r="E318" i="9"/>
  <c r="D226" i="9"/>
  <c r="D167" i="9"/>
  <c r="E331" i="9"/>
  <c r="D174" i="9"/>
  <c r="E169" i="9"/>
  <c r="E325" i="9"/>
  <c r="E202" i="9"/>
  <c r="E155" i="9"/>
  <c r="D258" i="9"/>
  <c r="D267" i="9"/>
  <c r="D240" i="9"/>
  <c r="D209" i="9"/>
  <c r="E314" i="9"/>
  <c r="D155" i="9"/>
  <c r="E293" i="9"/>
  <c r="D231" i="9"/>
  <c r="E177" i="9"/>
  <c r="D223" i="9"/>
  <c r="E224" i="9"/>
  <c r="E206" i="9"/>
  <c r="E244" i="9"/>
  <c r="D260" i="9"/>
  <c r="E229" i="9"/>
  <c r="D149" i="9"/>
  <c r="D224" i="9"/>
  <c r="D251" i="9"/>
  <c r="D335" i="9"/>
  <c r="D274" i="9"/>
  <c r="E257" i="9"/>
  <c r="E200" i="9"/>
  <c r="E214" i="9"/>
  <c r="E280" i="9"/>
  <c r="D198" i="9"/>
  <c r="E182" i="9"/>
  <c r="E260" i="9"/>
  <c r="D297" i="9"/>
  <c r="E195" i="9"/>
  <c r="E242" i="9"/>
  <c r="D331" i="9"/>
  <c r="E239" i="9"/>
  <c r="E179" i="9"/>
  <c r="E304" i="9"/>
  <c r="D186" i="9"/>
  <c r="D299" i="9"/>
  <c r="D216" i="9"/>
  <c r="E269" i="9"/>
  <c r="E176" i="9"/>
  <c r="E148" i="9"/>
  <c r="D180" i="9"/>
  <c r="D246" i="9"/>
  <c r="D221" i="9"/>
  <c r="E218" i="9"/>
  <c r="D195" i="9"/>
  <c r="D277" i="9"/>
  <c r="E256" i="9"/>
  <c r="D261" i="9"/>
  <c r="E158" i="9"/>
  <c r="D162" i="9"/>
  <c r="D295" i="9"/>
  <c r="E235" i="9"/>
  <c r="D176" i="9"/>
  <c r="D230" i="9"/>
  <c r="D228" i="9"/>
  <c r="D196" i="9"/>
  <c r="D279" i="9"/>
  <c r="D266" i="9"/>
  <c r="D207" i="9"/>
  <c r="E275" i="9"/>
  <c r="D306" i="9"/>
  <c r="D211" i="9"/>
  <c r="E236" i="9"/>
  <c r="D229" i="9"/>
  <c r="D288" i="9"/>
  <c r="E247" i="9"/>
  <c r="D291" i="9"/>
  <c r="E267" i="9"/>
  <c r="E226" i="9"/>
  <c r="E201" i="9"/>
  <c r="D199" i="9"/>
  <c r="D326" i="9"/>
  <c r="D227" i="9"/>
  <c r="E240" i="9"/>
  <c r="D293" i="9"/>
  <c r="D316" i="9"/>
  <c r="D309" i="9"/>
  <c r="E250" i="9"/>
  <c r="D181" i="9"/>
  <c r="D245" i="9"/>
  <c r="E217" i="9"/>
  <c r="E285" i="9"/>
  <c r="D250" i="9"/>
  <c r="D153" i="9"/>
  <c r="E291" i="9"/>
  <c r="D160" i="9"/>
  <c r="D220" i="9"/>
  <c r="D272" i="9"/>
  <c r="D276" i="9"/>
  <c r="D281" i="9"/>
  <c r="D169" i="9"/>
  <c r="D275" i="9"/>
  <c r="D249" i="9"/>
  <c r="E246" i="9"/>
  <c r="D330" i="9"/>
  <c r="E232" i="9"/>
  <c r="D283" i="9"/>
  <c r="D170" i="9"/>
  <c r="E160" i="9"/>
  <c r="D282" i="9"/>
  <c r="E162" i="9"/>
  <c r="E205" i="9"/>
  <c r="E215" i="9"/>
  <c r="E301" i="9"/>
  <c r="E326" i="9"/>
  <c r="D265" i="9"/>
  <c r="E147" i="9"/>
  <c r="E276" i="9"/>
  <c r="D159" i="9"/>
  <c r="D332" i="9"/>
  <c r="E157" i="9"/>
  <c r="E321" i="9"/>
  <c r="E170" i="9"/>
  <c r="E288" i="9"/>
  <c r="D278" i="9"/>
  <c r="D322" i="9"/>
  <c r="E237" i="9"/>
  <c r="D253" i="9"/>
  <c r="D284" i="9"/>
  <c r="D323" i="9"/>
  <c r="E204" i="9"/>
  <c r="D179" i="9"/>
  <c r="E222" i="9"/>
  <c r="E187" i="9"/>
  <c r="D148" i="9"/>
  <c r="E282" i="9"/>
  <c r="D328" i="9"/>
  <c r="D233" i="9"/>
  <c r="D317" i="9"/>
  <c r="D336" i="9"/>
  <c r="D161" i="9"/>
  <c r="D237" i="9"/>
  <c r="D214" i="9"/>
  <c r="E213" i="9"/>
  <c r="E248" i="9"/>
  <c r="D236" i="9"/>
  <c r="D234" i="9"/>
  <c r="E183" i="9"/>
  <c r="E216" i="9"/>
  <c r="D301" i="9"/>
  <c r="E303" i="9"/>
  <c r="D157" i="9"/>
  <c r="D168" i="9"/>
  <c r="E266" i="9"/>
  <c r="E243" i="9"/>
  <c r="D184" i="9"/>
  <c r="E319" i="9"/>
  <c r="D318" i="9"/>
  <c r="D188" i="9"/>
  <c r="D259" i="9"/>
  <c r="E271" i="9"/>
  <c r="D300" i="9"/>
  <c r="D320" i="9"/>
  <c r="E306" i="9"/>
  <c r="E209" i="9"/>
  <c r="D244" i="9"/>
  <c r="E172" i="9"/>
  <c r="E262" i="9"/>
  <c r="D294" i="9"/>
  <c r="E231" i="9"/>
  <c r="E185" i="9"/>
  <c r="D151" i="9"/>
  <c r="D235" i="9"/>
  <c r="E227" i="9"/>
  <c r="D189" i="9"/>
  <c r="D197" i="9"/>
  <c r="E302" i="9"/>
  <c r="E197" i="9"/>
  <c r="D327" i="9"/>
  <c r="E253" i="9"/>
  <c r="E151" i="9"/>
  <c r="E196" i="9"/>
  <c r="D303" i="9"/>
  <c r="E207" i="9"/>
  <c r="D202" i="9"/>
  <c r="D203" i="9"/>
  <c r="E279" i="9"/>
  <c r="E259" i="9"/>
  <c r="E313" i="9"/>
  <c r="E189" i="9"/>
  <c r="E332" i="9"/>
  <c r="D311" i="9"/>
  <c r="E268" i="9"/>
  <c r="E290" i="9"/>
  <c r="E274" i="9"/>
  <c r="D285" i="9"/>
  <c r="D310" i="9"/>
  <c r="E150" i="9"/>
  <c r="D194" i="9"/>
  <c r="E292" i="9"/>
  <c r="E330" i="9"/>
  <c r="D257" i="9"/>
  <c r="D147" i="9"/>
  <c r="D264" i="9"/>
  <c r="D273" i="9"/>
  <c r="D287" i="9"/>
  <c r="E212" i="9"/>
  <c r="E184" i="9"/>
  <c r="D165" i="9"/>
  <c r="E164" i="9"/>
  <c r="E199" i="9"/>
  <c r="E154" i="9"/>
  <c r="E156" i="9"/>
  <c r="E277" i="9"/>
  <c r="E300" i="9"/>
  <c r="D324" i="9"/>
  <c r="E234" i="9"/>
  <c r="D219" i="9"/>
  <c r="E333" i="9"/>
  <c r="E192" i="9"/>
  <c r="E171" i="9"/>
  <c r="D268" i="9"/>
  <c r="D280" i="9"/>
  <c r="D232" i="9"/>
  <c r="D290" i="9"/>
  <c r="E173" i="9"/>
  <c r="D314" i="9"/>
  <c r="E238" i="9"/>
  <c r="D271" i="9"/>
  <c r="D337" i="9"/>
  <c r="D205" i="9"/>
  <c r="D213" i="9"/>
  <c r="E317" i="9"/>
  <c r="E337" i="9"/>
  <c r="D256" i="9"/>
  <c r="D308" i="9"/>
  <c r="D192" i="9"/>
  <c r="D177" i="9"/>
  <c r="E270" i="9"/>
  <c r="D212" i="9"/>
  <c r="E194" i="9"/>
  <c r="E241" i="9"/>
  <c r="E322" i="9"/>
  <c r="D210" i="9"/>
  <c r="D292" i="9"/>
  <c r="D163" i="9"/>
  <c r="E295" i="9"/>
  <c r="D312" i="9"/>
  <c r="D218" i="9"/>
  <c r="E286" i="9"/>
  <c r="E220" i="9"/>
  <c r="E311" i="9"/>
  <c r="E249" i="9"/>
  <c r="D201" i="9"/>
  <c r="D150" i="9"/>
  <c r="D208" i="9"/>
  <c r="E188" i="9"/>
  <c r="E309" i="9"/>
  <c r="E152" i="9"/>
  <c r="E211" i="9"/>
  <c r="E230" i="9"/>
  <c r="E163" i="9"/>
  <c r="E233" i="9"/>
  <c r="D296" i="9"/>
  <c r="D248" i="9"/>
  <c r="D325" i="9"/>
  <c r="E251" i="9"/>
  <c r="E186" i="9"/>
  <c r="E146" i="9"/>
  <c r="D222" i="9"/>
  <c r="E336" i="9"/>
  <c r="D254" i="9"/>
  <c r="E258" i="9"/>
  <c r="E328" i="9"/>
  <c r="D321" i="9"/>
  <c r="E327" i="9"/>
  <c r="D334" i="9"/>
  <c r="D206" i="9"/>
  <c r="E297" i="9"/>
  <c r="E225" i="9"/>
  <c r="D238" i="9"/>
  <c r="E278" i="9"/>
  <c r="D154" i="9"/>
  <c r="E193" i="9"/>
  <c r="D333" i="9"/>
  <c r="D178" i="9"/>
  <c r="E281" i="9"/>
  <c r="E161" i="9"/>
  <c r="E273" i="9"/>
  <c r="E263" i="9"/>
  <c r="D247" i="9"/>
  <c r="D183" i="9"/>
  <c r="D329" i="9"/>
  <c r="E294" i="9"/>
  <c r="E298" i="9"/>
  <c r="E223" i="9"/>
  <c r="E323" i="9"/>
  <c r="D193" i="9"/>
  <c r="D243" i="9"/>
  <c r="E310" i="9"/>
  <c r="E174" i="9"/>
  <c r="E265" i="9"/>
  <c r="D204" i="9"/>
  <c r="AS146" i="37" l="1"/>
  <c r="AL152" i="37"/>
  <c r="AS67" i="37"/>
  <c r="AS42" i="37"/>
  <c r="AS85" i="37"/>
  <c r="AS141" i="37"/>
  <c r="AS38" i="37"/>
  <c r="AS139" i="37"/>
  <c r="AS22" i="37"/>
  <c r="AS112" i="37"/>
  <c r="AS75" i="37"/>
  <c r="Z75" i="37"/>
  <c r="AF117" i="37" s="1"/>
  <c r="AS127" i="37"/>
  <c r="AS133" i="37"/>
  <c r="AS20" i="37"/>
  <c r="AS136" i="37"/>
  <c r="AS41" i="37"/>
  <c r="AS125" i="37"/>
  <c r="AS97" i="37"/>
  <c r="AS79" i="37"/>
  <c r="AS50" i="37"/>
  <c r="AS116" i="37"/>
  <c r="AP150" i="37"/>
  <c r="AS57" i="37"/>
  <c r="AS109" i="37"/>
  <c r="AK152" i="37"/>
  <c r="AS43" i="37"/>
  <c r="AS84" i="37"/>
  <c r="AS69" i="37"/>
  <c r="AS15" i="37"/>
  <c r="Z15" i="37"/>
  <c r="AS60" i="37"/>
  <c r="AS129" i="37"/>
  <c r="AS140" i="37"/>
  <c r="AS37" i="37"/>
  <c r="AS102" i="37"/>
  <c r="AS101" i="37"/>
  <c r="AS117" i="37"/>
  <c r="AM150" i="37"/>
  <c r="AM149" i="37"/>
  <c r="AS55" i="37"/>
  <c r="AS132" i="37"/>
  <c r="AS59" i="37"/>
  <c r="Z59" i="37"/>
  <c r="AF129" i="37" s="1"/>
  <c r="AS58" i="37"/>
  <c r="AS48" i="37"/>
  <c r="AS138" i="37"/>
  <c r="AS19" i="37"/>
  <c r="AS124" i="37"/>
  <c r="AS88" i="37"/>
  <c r="AS115" i="37"/>
  <c r="AS72" i="37"/>
  <c r="Z51" i="37"/>
  <c r="AF115" i="37" s="1"/>
  <c r="AS51" i="37"/>
  <c r="AS45" i="37"/>
  <c r="AS106" i="37"/>
  <c r="AS107" i="37"/>
  <c r="Z107" i="37"/>
  <c r="AF133" i="37" s="1"/>
  <c r="AS103" i="37"/>
  <c r="Z119" i="37"/>
  <c r="AF134" i="37" s="1"/>
  <c r="AS119" i="37"/>
  <c r="AS29" i="37"/>
  <c r="AS74" i="37"/>
  <c r="AS82" i="37"/>
  <c r="Z83" i="37"/>
  <c r="AF131" i="37" s="1"/>
  <c r="AS83" i="37"/>
  <c r="AS17" i="37"/>
  <c r="AS26" i="37"/>
  <c r="AS65" i="37"/>
  <c r="AS90" i="37"/>
  <c r="Z35" i="37"/>
  <c r="AS35" i="37"/>
  <c r="AS114" i="37"/>
  <c r="AS122" i="37"/>
  <c r="AS100" i="37"/>
  <c r="AS71" i="37"/>
  <c r="Z71" i="37"/>
  <c r="AF130" i="37" s="1"/>
  <c r="AS64" i="37"/>
  <c r="AS105" i="37"/>
  <c r="AS53" i="37"/>
  <c r="AS52" i="37"/>
  <c r="AS54" i="37"/>
  <c r="AB133" i="37"/>
  <c r="AB121" i="37"/>
  <c r="AS36" i="37"/>
  <c r="AS66" i="37"/>
  <c r="AS68" i="37"/>
  <c r="AS34" i="37"/>
  <c r="AS99" i="37"/>
  <c r="Z99" i="37"/>
  <c r="AF119" i="37" s="1"/>
  <c r="AS98" i="37"/>
  <c r="AS142" i="37"/>
  <c r="AS93" i="37"/>
  <c r="AS92" i="37"/>
  <c r="AS46" i="37"/>
  <c r="AS47" i="37"/>
  <c r="AS123" i="37"/>
  <c r="Z123" i="37"/>
  <c r="AF121" i="37" s="1"/>
  <c r="AS33" i="37"/>
  <c r="AS76" i="37"/>
  <c r="Z131" i="37"/>
  <c r="AF135" i="37" s="1"/>
  <c r="AS131" i="37"/>
  <c r="Z95" i="37"/>
  <c r="AF132" i="37" s="1"/>
  <c r="AS63" i="37"/>
  <c r="Z63" i="37"/>
  <c r="AF116" i="37" s="1"/>
  <c r="AS70" i="37"/>
  <c r="AS40" i="37"/>
  <c r="AP149" i="37"/>
  <c r="AS87" i="37"/>
  <c r="Z87" i="37"/>
  <c r="AF118" i="37" s="1"/>
  <c r="AS81" i="37"/>
  <c r="AS134" i="37"/>
  <c r="AS18" i="37"/>
  <c r="AS95" i="37"/>
  <c r="AS128" i="37"/>
  <c r="AS28" i="37"/>
  <c r="AS89" i="37"/>
  <c r="AS111" i="37"/>
  <c r="Z111" i="37"/>
  <c r="AF120" i="37" s="1"/>
  <c r="AS110" i="37"/>
  <c r="AS143" i="37"/>
  <c r="Z143" i="37"/>
  <c r="AF136" i="37" s="1"/>
  <c r="AS73" i="37"/>
  <c r="AS78" i="37"/>
  <c r="AS27" i="37"/>
  <c r="Z27" i="37"/>
  <c r="AS61" i="37"/>
  <c r="AS80" i="37"/>
  <c r="AS104" i="37"/>
  <c r="AS126" i="37"/>
  <c r="AS121" i="37"/>
  <c r="AS21" i="37"/>
  <c r="AS49" i="37"/>
  <c r="AS32" i="37"/>
  <c r="AS23" i="37"/>
  <c r="Z23" i="37"/>
  <c r="AS130" i="37"/>
  <c r="AS62" i="37"/>
  <c r="AS118" i="37"/>
  <c r="Z39" i="37"/>
  <c r="AS39" i="37"/>
  <c r="AS120" i="37"/>
  <c r="AS30" i="37"/>
  <c r="AS16" i="37"/>
  <c r="AS94" i="37"/>
  <c r="AS135" i="37"/>
  <c r="Z135" i="37"/>
  <c r="AF122" i="37" s="1"/>
  <c r="AS56" i="37"/>
  <c r="AS137" i="37"/>
  <c r="AS96" i="37"/>
  <c r="AS108" i="37"/>
  <c r="AS113" i="37"/>
  <c r="AS24" i="37"/>
  <c r="AS91" i="37"/>
  <c r="AS25" i="37"/>
  <c r="AS86" i="37"/>
  <c r="AQ150" i="37"/>
  <c r="AQ149" i="37"/>
  <c r="AS31" i="37"/>
  <c r="AR150" i="37"/>
  <c r="AR149" i="37"/>
  <c r="AS77" i="37"/>
  <c r="AS44" i="37"/>
  <c r="AP152" i="37" l="1"/>
  <c r="AQ152" i="37"/>
  <c r="AB134" i="37"/>
  <c r="AB122" i="37"/>
  <c r="AR152" i="37"/>
  <c r="AM152" i="37"/>
  <c r="AS150" i="37"/>
  <c r="AS149" i="37"/>
  <c r="AB135" i="37" l="1"/>
  <c r="AB123" i="37"/>
  <c r="AB136" i="37" s="1"/>
  <c r="AS152" i="37"/>
  <c r="C16" i="5" l="1"/>
  <c r="B13" i="25" s="1"/>
  <c r="D197" i="5"/>
  <c r="B19" i="36"/>
  <c r="B20" i="36" s="1"/>
  <c r="B21" i="36" s="1"/>
  <c r="B22" i="36" s="1"/>
  <c r="B23" i="36" s="1"/>
  <c r="B24" i="36" s="1"/>
  <c r="B25" i="36" s="1"/>
  <c r="B26" i="36" s="1"/>
  <c r="B27" i="36" s="1"/>
  <c r="B28" i="36" s="1"/>
  <c r="B29" i="36" s="1"/>
  <c r="B30" i="36" s="1"/>
  <c r="B31" i="36" s="1"/>
  <c r="B32" i="36" s="1"/>
  <c r="C7" i="36"/>
  <c r="C8" i="36" s="1"/>
  <c r="C9" i="36" s="1"/>
  <c r="C10" i="36" s="1"/>
  <c r="C11" i="36" s="1"/>
  <c r="C12" i="36" s="1"/>
  <c r="C13" i="36" s="1"/>
  <c r="C14" i="36" s="1"/>
  <c r="C15" i="36" s="1"/>
  <c r="C16" i="36" s="1"/>
  <c r="C17" i="36" s="1"/>
  <c r="C18" i="36" s="1"/>
  <c r="C19" i="36" s="1"/>
  <c r="C20" i="36" s="1"/>
  <c r="C21" i="36" s="1"/>
  <c r="C22" i="36" s="1"/>
  <c r="C23" i="36" s="1"/>
  <c r="C24" i="36" s="1"/>
  <c r="C25" i="36" s="1"/>
  <c r="C26" i="36" s="1"/>
  <c r="C27" i="36" s="1"/>
  <c r="C28" i="36" s="1"/>
  <c r="C29" i="36" s="1"/>
  <c r="C30" i="36" s="1"/>
  <c r="C31" i="36" s="1"/>
  <c r="C32" i="36" s="1"/>
  <c r="B7" i="36"/>
  <c r="B8" i="36" s="1"/>
  <c r="B9" i="36" s="1"/>
  <c r="B10" i="36" s="1"/>
  <c r="B11" i="36" s="1"/>
  <c r="B12" i="36" s="1"/>
  <c r="B13" i="36" s="1"/>
  <c r="B14" i="36" s="1"/>
  <c r="B15" i="36" s="1"/>
  <c r="B16" i="36" s="1"/>
  <c r="D7" i="32"/>
  <c r="D8" i="32" s="1"/>
  <c r="B19" i="32"/>
  <c r="B20" i="32" s="1"/>
  <c r="B21" i="32" s="1"/>
  <c r="B22" i="32" s="1"/>
  <c r="B23" i="32" s="1"/>
  <c r="B24" i="32" s="1"/>
  <c r="B25" i="32" s="1"/>
  <c r="B26" i="32" s="1"/>
  <c r="B27" i="32" s="1"/>
  <c r="B28" i="32" s="1"/>
  <c r="B29" i="32" s="1"/>
  <c r="B30" i="32" s="1"/>
  <c r="B31" i="32" s="1"/>
  <c r="B32" i="32" s="1"/>
  <c r="C7" i="32"/>
  <c r="C8" i="32" s="1"/>
  <c r="C9" i="32" s="1"/>
  <c r="C10" i="32" s="1"/>
  <c r="C11" i="32" s="1"/>
  <c r="C12" i="32" s="1"/>
  <c r="C13" i="32" s="1"/>
  <c r="C14" i="32" s="1"/>
  <c r="C15" i="32" s="1"/>
  <c r="C16" i="32" s="1"/>
  <c r="C17" i="32" s="1"/>
  <c r="C18" i="32" s="1"/>
  <c r="C19" i="32" s="1"/>
  <c r="C20" i="32" s="1"/>
  <c r="C21" i="32" s="1"/>
  <c r="C22" i="32" s="1"/>
  <c r="C23" i="32" s="1"/>
  <c r="C24" i="32" s="1"/>
  <c r="C25" i="32" s="1"/>
  <c r="C26" i="32" s="1"/>
  <c r="C27" i="32" s="1"/>
  <c r="C28" i="32" s="1"/>
  <c r="C29" i="32" s="1"/>
  <c r="C30" i="32" s="1"/>
  <c r="C31" i="32" s="1"/>
  <c r="C32" i="32" s="1"/>
  <c r="B7" i="32"/>
  <c r="B8" i="32" s="1"/>
  <c r="B9" i="32" s="1"/>
  <c r="B10" i="32" s="1"/>
  <c r="B11" i="32" s="1"/>
  <c r="B12" i="32" s="1"/>
  <c r="B13" i="32" s="1"/>
  <c r="B14" i="32" s="1"/>
  <c r="B15" i="32" s="1"/>
  <c r="B16" i="32" s="1"/>
  <c r="E7" i="32"/>
  <c r="L12" i="29"/>
  <c r="B7" i="29"/>
  <c r="B8" i="29" s="1"/>
  <c r="B9" i="29" s="1"/>
  <c r="B10" i="29" s="1"/>
  <c r="B11" i="29" s="1"/>
  <c r="B12" i="29" s="1"/>
  <c r="B13" i="29" s="1"/>
  <c r="B14" i="29" s="1"/>
  <c r="B15" i="29" s="1"/>
  <c r="B16" i="29" s="1"/>
  <c r="C7" i="29"/>
  <c r="C8" i="29"/>
  <c r="C9" i="29" s="1"/>
  <c r="C10" i="29" s="1"/>
  <c r="C11" i="29" s="1"/>
  <c r="C12" i="29" s="1"/>
  <c r="C13" i="29" s="1"/>
  <c r="C14" i="29" s="1"/>
  <c r="C15" i="29" s="1"/>
  <c r="C16" i="29" s="1"/>
  <c r="C17" i="29" s="1"/>
  <c r="C18" i="29" s="1"/>
  <c r="C19" i="29" s="1"/>
  <c r="C20" i="29" s="1"/>
  <c r="C21" i="29" s="1"/>
  <c r="C22" i="29" s="1"/>
  <c r="C23" i="29" s="1"/>
  <c r="C24" i="29" s="1"/>
  <c r="C25" i="29" s="1"/>
  <c r="C26" i="29" s="1"/>
  <c r="C27" i="29" s="1"/>
  <c r="C28" i="29" s="1"/>
  <c r="C29" i="29" s="1"/>
  <c r="C30" i="29" s="1"/>
  <c r="C31" i="29" s="1"/>
  <c r="C32" i="29" s="1"/>
  <c r="B19" i="29"/>
  <c r="B20" i="29" s="1"/>
  <c r="B21" i="29" s="1"/>
  <c r="B22" i="29" s="1"/>
  <c r="B23" i="29" s="1"/>
  <c r="B24" i="29" s="1"/>
  <c r="B25" i="29" s="1"/>
  <c r="B26" i="29" s="1"/>
  <c r="B27" i="29" s="1"/>
  <c r="B28" i="29" s="1"/>
  <c r="B29" i="29" s="1"/>
  <c r="B30" i="29" s="1"/>
  <c r="B31" i="29" s="1"/>
  <c r="B32" i="29" s="1"/>
  <c r="B7" i="28"/>
  <c r="B8" i="28" s="1"/>
  <c r="B9" i="28" s="1"/>
  <c r="B10" i="28" s="1"/>
  <c r="B11" i="28" s="1"/>
  <c r="B12" i="28" s="1"/>
  <c r="B13" i="28" s="1"/>
  <c r="B14" i="28" s="1"/>
  <c r="B15" i="28" s="1"/>
  <c r="B16" i="28" s="1"/>
  <c r="C7" i="28"/>
  <c r="C8" i="28" s="1"/>
  <c r="C9" i="28" s="1"/>
  <c r="C10" i="28" s="1"/>
  <c r="C11" i="28" s="1"/>
  <c r="C12" i="28" s="1"/>
  <c r="C13" i="28" s="1"/>
  <c r="C14" i="28" s="1"/>
  <c r="C15" i="28" s="1"/>
  <c r="C16" i="28" s="1"/>
  <c r="C17" i="28" s="1"/>
  <c r="C18" i="28" s="1"/>
  <c r="C19" i="28" s="1"/>
  <c r="C20" i="28" s="1"/>
  <c r="C21" i="28" s="1"/>
  <c r="C22" i="28" s="1"/>
  <c r="C23" i="28" s="1"/>
  <c r="C24" i="28" s="1"/>
  <c r="C25" i="28" s="1"/>
  <c r="C26" i="28" s="1"/>
  <c r="C27" i="28" s="1"/>
  <c r="C28" i="28" s="1"/>
  <c r="C29" i="28" s="1"/>
  <c r="C30" i="28" s="1"/>
  <c r="C31" i="28" s="1"/>
  <c r="C32" i="28" s="1"/>
  <c r="B19" i="28"/>
  <c r="B20" i="28" s="1"/>
  <c r="B21" i="28" s="1"/>
  <c r="B22" i="28" s="1"/>
  <c r="B23" i="28" s="1"/>
  <c r="B24" i="28" s="1"/>
  <c r="B25" i="28" s="1"/>
  <c r="B26" i="28" s="1"/>
  <c r="B27" i="28" s="1"/>
  <c r="B28" i="28" s="1"/>
  <c r="B29" i="28" s="1"/>
  <c r="B30" i="28" s="1"/>
  <c r="B31" i="28" s="1"/>
  <c r="B32" i="28" s="1"/>
  <c r="J6" i="27"/>
  <c r="C7" i="27"/>
  <c r="C8" i="27" s="1"/>
  <c r="C9" i="27" s="1"/>
  <c r="C10" i="27" s="1"/>
  <c r="C11" i="27" s="1"/>
  <c r="C12" i="27" s="1"/>
  <c r="C13" i="27" s="1"/>
  <c r="C14" i="27" s="1"/>
  <c r="C15" i="27" s="1"/>
  <c r="C16" i="27" s="1"/>
  <c r="C17" i="27" s="1"/>
  <c r="C18" i="27" s="1"/>
  <c r="C19" i="27" s="1"/>
  <c r="C20" i="27" s="1"/>
  <c r="C21" i="27" s="1"/>
  <c r="C22" i="27" s="1"/>
  <c r="C23" i="27" s="1"/>
  <c r="C24" i="27" s="1"/>
  <c r="C25" i="27" s="1"/>
  <c r="C26" i="27" s="1"/>
  <c r="C27" i="27" s="1"/>
  <c r="C28" i="27" s="1"/>
  <c r="C29" i="27" s="1"/>
  <c r="C30" i="27" s="1"/>
  <c r="C31" i="27" s="1"/>
  <c r="C32" i="27" s="1"/>
  <c r="B7" i="27"/>
  <c r="B8" i="27" s="1"/>
  <c r="B9" i="27" s="1"/>
  <c r="B10" i="27" s="1"/>
  <c r="B11" i="27" s="1"/>
  <c r="B12" i="27" s="1"/>
  <c r="B13" i="27" s="1"/>
  <c r="B14" i="27" s="1"/>
  <c r="B15" i="27" s="1"/>
  <c r="B16" i="27" s="1"/>
  <c r="B19" i="27"/>
  <c r="B20" i="27" s="1"/>
  <c r="B21" i="27" s="1"/>
  <c r="B22" i="27" s="1"/>
  <c r="B23" i="27" s="1"/>
  <c r="B24" i="27" s="1"/>
  <c r="B25" i="27" s="1"/>
  <c r="B26" i="27" s="1"/>
  <c r="B27" i="27" s="1"/>
  <c r="B28" i="27" s="1"/>
  <c r="B29" i="27" s="1"/>
  <c r="B30" i="27" s="1"/>
  <c r="B31" i="27" s="1"/>
  <c r="B32" i="27" s="1"/>
  <c r="C7" i="26"/>
  <c r="C8" i="26" s="1"/>
  <c r="C9" i="26" s="1"/>
  <c r="C10" i="26" s="1"/>
  <c r="C11" i="26" s="1"/>
  <c r="C12" i="26" s="1"/>
  <c r="C13" i="26" s="1"/>
  <c r="C14" i="26" s="1"/>
  <c r="C15" i="26" s="1"/>
  <c r="C16" i="26" s="1"/>
  <c r="C17" i="26" s="1"/>
  <c r="C18" i="26" s="1"/>
  <c r="C19" i="26" s="1"/>
  <c r="C20" i="26" s="1"/>
  <c r="C21" i="26" s="1"/>
  <c r="C22" i="26" s="1"/>
  <c r="C23" i="26" s="1"/>
  <c r="C24" i="26" s="1"/>
  <c r="C25" i="26" s="1"/>
  <c r="C26" i="26" s="1"/>
  <c r="C27" i="26" s="1"/>
  <c r="C28" i="26" s="1"/>
  <c r="C29" i="26" s="1"/>
  <c r="C30" i="26" s="1"/>
  <c r="C31" i="26" s="1"/>
  <c r="C32" i="26" s="1"/>
  <c r="B7" i="26"/>
  <c r="B8" i="26"/>
  <c r="B9" i="26"/>
  <c r="B10" i="26" s="1"/>
  <c r="B11" i="26" s="1"/>
  <c r="B12" i="26" s="1"/>
  <c r="B13" i="26" s="1"/>
  <c r="B14" i="26" s="1"/>
  <c r="B15" i="26" s="1"/>
  <c r="B16" i="26" s="1"/>
  <c r="B19" i="26"/>
  <c r="B20" i="26" s="1"/>
  <c r="B21" i="26" s="1"/>
  <c r="B22" i="26" s="1"/>
  <c r="B23" i="26" s="1"/>
  <c r="B24" i="26" s="1"/>
  <c r="B25" i="26" s="1"/>
  <c r="B26" i="26" s="1"/>
  <c r="B27" i="26" s="1"/>
  <c r="B28" i="26" s="1"/>
  <c r="B29" i="26" s="1"/>
  <c r="B30" i="26" s="1"/>
  <c r="B31" i="26" s="1"/>
  <c r="B32" i="26" s="1"/>
  <c r="BA334" i="5"/>
  <c r="BA335" i="5"/>
  <c r="BA336" i="5"/>
  <c r="BA337" i="5"/>
  <c r="BA338" i="5"/>
  <c r="BA339" i="5"/>
  <c r="BA340" i="5"/>
  <c r="BA341" i="5"/>
  <c r="BA342" i="5"/>
  <c r="BA343" i="5"/>
  <c r="BA344" i="5"/>
  <c r="BA345" i="5"/>
  <c r="BA346" i="5"/>
  <c r="BA347" i="5"/>
  <c r="BA348" i="5"/>
  <c r="BA349" i="5"/>
  <c r="BA350" i="5"/>
  <c r="BA351" i="5"/>
  <c r="BA352" i="5"/>
  <c r="BA353" i="5"/>
  <c r="BA354" i="5"/>
  <c r="BA355" i="5"/>
  <c r="BA356" i="5"/>
  <c r="BA357" i="5"/>
  <c r="BA358" i="5"/>
  <c r="BA359" i="5"/>
  <c r="BA360" i="5"/>
  <c r="BA361" i="5"/>
  <c r="BA362" i="5"/>
  <c r="BA363" i="5"/>
  <c r="BA364" i="5"/>
  <c r="BA365" i="5"/>
  <c r="BA366" i="5"/>
  <c r="BA367" i="5"/>
  <c r="BA368" i="5"/>
  <c r="BA369" i="5"/>
  <c r="BA370" i="5"/>
  <c r="BA371" i="5"/>
  <c r="BA372" i="5"/>
  <c r="BA373" i="5"/>
  <c r="BA374" i="5"/>
  <c r="BA375" i="5"/>
  <c r="BA376" i="5"/>
  <c r="BA377" i="5"/>
  <c r="BA378" i="5"/>
  <c r="BA379" i="5"/>
  <c r="BA380" i="5"/>
  <c r="BA381" i="5"/>
  <c r="BA382" i="5"/>
  <c r="BA383" i="5"/>
  <c r="BA384" i="5"/>
  <c r="BA385" i="5"/>
  <c r="BA386" i="5"/>
  <c r="BA387" i="5"/>
  <c r="BA388" i="5"/>
  <c r="BA389" i="5"/>
  <c r="BA390" i="5"/>
  <c r="BA391" i="5"/>
  <c r="BA392" i="5"/>
  <c r="BA393" i="5"/>
  <c r="B142" i="22"/>
  <c r="BA333" i="5"/>
  <c r="BA332" i="5"/>
  <c r="BA331" i="5"/>
  <c r="BA330" i="5"/>
  <c r="BA329" i="5"/>
  <c r="BA328" i="5"/>
  <c r="BA327" i="5"/>
  <c r="BA326" i="5"/>
  <c r="BA325" i="5"/>
  <c r="BA324" i="5"/>
  <c r="BA323" i="5"/>
  <c r="BA322" i="5"/>
  <c r="BA321" i="5"/>
  <c r="BA320" i="5"/>
  <c r="BA319" i="5"/>
  <c r="BA318" i="5"/>
  <c r="BA317" i="5"/>
  <c r="BA316" i="5"/>
  <c r="BA315" i="5"/>
  <c r="BA314" i="5"/>
  <c r="BA313" i="5"/>
  <c r="BA312" i="5"/>
  <c r="BA311" i="5"/>
  <c r="BA310" i="5"/>
  <c r="BA309" i="5"/>
  <c r="BA308" i="5"/>
  <c r="BA307" i="5"/>
  <c r="BA306" i="5"/>
  <c r="BA305" i="5"/>
  <c r="BA304" i="5"/>
  <c r="BA303" i="5"/>
  <c r="BA302" i="5"/>
  <c r="BA301" i="5"/>
  <c r="BA300" i="5"/>
  <c r="BA299" i="5"/>
  <c r="BA298" i="5"/>
  <c r="BA297" i="5"/>
  <c r="BA296" i="5"/>
  <c r="BA295" i="5"/>
  <c r="BA294" i="5"/>
  <c r="BA293" i="5"/>
  <c r="BA292" i="5"/>
  <c r="BA291" i="5"/>
  <c r="BA290" i="5"/>
  <c r="BA289" i="5"/>
  <c r="BA288" i="5"/>
  <c r="BA287" i="5"/>
  <c r="BA286" i="5"/>
  <c r="BA285" i="5"/>
  <c r="BA284" i="5"/>
  <c r="BA283" i="5"/>
  <c r="BA282" i="5"/>
  <c r="BA281" i="5"/>
  <c r="BA280" i="5"/>
  <c r="BA279" i="5"/>
  <c r="BA278" i="5"/>
  <c r="BA277" i="5"/>
  <c r="BA276" i="5"/>
  <c r="BA275" i="5"/>
  <c r="BA274" i="5"/>
  <c r="BA273" i="5"/>
  <c r="BA272" i="5"/>
  <c r="BA271" i="5"/>
  <c r="BA270" i="5"/>
  <c r="BA269" i="5"/>
  <c r="BA268" i="5"/>
  <c r="BA267" i="5"/>
  <c r="BA266" i="5"/>
  <c r="BA265" i="5"/>
  <c r="BA264" i="5"/>
  <c r="BA263" i="5"/>
  <c r="BA262" i="5"/>
  <c r="BA261" i="5"/>
  <c r="BA260" i="5"/>
  <c r="BA259" i="5"/>
  <c r="BA258" i="5"/>
  <c r="BA257" i="5"/>
  <c r="BA256" i="5"/>
  <c r="BA255" i="5"/>
  <c r="BA254" i="5"/>
  <c r="BA253" i="5"/>
  <c r="BA252" i="5"/>
  <c r="BA251" i="5"/>
  <c r="BA250" i="5"/>
  <c r="BA249" i="5"/>
  <c r="BA248" i="5"/>
  <c r="BA247" i="5"/>
  <c r="BA246" i="5"/>
  <c r="BA245" i="5"/>
  <c r="BA244" i="5"/>
  <c r="BA243" i="5"/>
  <c r="BA242" i="5"/>
  <c r="BA241" i="5"/>
  <c r="BA240" i="5"/>
  <c r="BA239" i="5"/>
  <c r="BA238" i="5"/>
  <c r="BA237" i="5"/>
  <c r="BA236" i="5"/>
  <c r="BA235" i="5"/>
  <c r="BA234" i="5"/>
  <c r="BA233" i="5"/>
  <c r="BA232" i="5"/>
  <c r="BA231" i="5"/>
  <c r="BA230" i="5"/>
  <c r="BA229" i="5"/>
  <c r="BA228" i="5"/>
  <c r="BA227" i="5"/>
  <c r="BA226" i="5"/>
  <c r="BA225" i="5"/>
  <c r="BA224" i="5"/>
  <c r="BA223" i="5"/>
  <c r="BA222" i="5"/>
  <c r="BA221" i="5"/>
  <c r="BA220" i="5"/>
  <c r="BA219" i="5"/>
  <c r="BA218" i="5"/>
  <c r="BA217" i="5"/>
  <c r="BA216" i="5"/>
  <c r="BA215" i="5"/>
  <c r="BA214" i="5"/>
  <c r="BA213" i="5"/>
  <c r="BA212" i="5"/>
  <c r="BA211" i="5"/>
  <c r="BA210" i="5"/>
  <c r="BA209" i="5"/>
  <c r="BA208" i="5"/>
  <c r="BA207" i="5"/>
  <c r="BA206" i="5"/>
  <c r="BA205" i="5"/>
  <c r="BA204" i="5"/>
  <c r="BA203" i="5"/>
  <c r="BA202" i="5"/>
  <c r="BA201" i="5"/>
  <c r="BA200" i="5"/>
  <c r="BA199" i="5"/>
  <c r="BA198" i="5"/>
  <c r="BA197" i="5"/>
  <c r="BA196" i="5"/>
  <c r="BA195" i="5"/>
  <c r="BA194" i="5"/>
  <c r="BA193" i="5"/>
  <c r="BA192" i="5"/>
  <c r="BA191" i="5"/>
  <c r="BA190" i="5"/>
  <c r="BA189" i="5"/>
  <c r="BA188" i="5"/>
  <c r="BA187" i="5"/>
  <c r="BA186" i="5"/>
  <c r="BA185" i="5"/>
  <c r="BA184" i="5"/>
  <c r="BA183" i="5"/>
  <c r="BA182" i="5"/>
  <c r="BA181" i="5"/>
  <c r="BA180" i="5"/>
  <c r="BA179" i="5"/>
  <c r="BA178" i="5"/>
  <c r="BA177" i="5"/>
  <c r="BA176" i="5"/>
  <c r="BA175" i="5"/>
  <c r="BA174" i="5"/>
  <c r="BA173" i="5"/>
  <c r="BA172" i="5"/>
  <c r="BA171" i="5"/>
  <c r="BA170" i="5"/>
  <c r="BA169" i="5"/>
  <c r="BA168" i="5"/>
  <c r="BA167" i="5"/>
  <c r="BA166" i="5"/>
  <c r="BA165" i="5"/>
  <c r="BA164" i="5"/>
  <c r="BA163" i="5"/>
  <c r="BA162" i="5"/>
  <c r="BA161" i="5"/>
  <c r="BA160" i="5"/>
  <c r="BA159" i="5"/>
  <c r="BA158" i="5"/>
  <c r="BA157" i="5"/>
  <c r="BA156" i="5"/>
  <c r="BA155" i="5"/>
  <c r="BA154" i="5"/>
  <c r="BA153" i="5"/>
  <c r="BA152" i="5"/>
  <c r="BA151" i="5"/>
  <c r="BA150" i="5"/>
  <c r="BA149" i="5"/>
  <c r="BA148" i="5"/>
  <c r="BA147" i="5"/>
  <c r="BA146" i="5"/>
  <c r="BA145" i="5"/>
  <c r="BA144" i="5"/>
  <c r="BA143" i="5"/>
  <c r="BA142" i="5"/>
  <c r="BA141" i="5"/>
  <c r="BA140" i="5"/>
  <c r="BA139" i="5"/>
  <c r="BA138" i="5"/>
  <c r="BA137" i="5"/>
  <c r="BA136" i="5"/>
  <c r="BA135" i="5"/>
  <c r="BA134" i="5"/>
  <c r="BA133" i="5"/>
  <c r="BA132" i="5"/>
  <c r="BA131" i="5"/>
  <c r="BA130" i="5"/>
  <c r="BA129" i="5"/>
  <c r="BA128" i="5"/>
  <c r="BA127" i="5"/>
  <c r="BA126" i="5"/>
  <c r="BA125" i="5"/>
  <c r="BA124" i="5"/>
  <c r="BA123" i="5"/>
  <c r="BA122" i="5"/>
  <c r="BA121" i="5"/>
  <c r="BA120" i="5"/>
  <c r="BA119" i="5"/>
  <c r="BA118" i="5"/>
  <c r="BA117" i="5"/>
  <c r="BA116" i="5"/>
  <c r="BA115" i="5"/>
  <c r="BA114" i="5"/>
  <c r="BA113" i="5"/>
  <c r="BA112" i="5"/>
  <c r="BA111" i="5"/>
  <c r="BA110" i="5"/>
  <c r="BA109" i="5"/>
  <c r="BA108" i="5"/>
  <c r="BA107" i="5"/>
  <c r="BA106" i="5"/>
  <c r="BA105" i="5"/>
  <c r="BA104" i="5"/>
  <c r="BA103" i="5"/>
  <c r="BA102" i="5"/>
  <c r="BA101" i="5"/>
  <c r="BA100" i="5"/>
  <c r="BA99" i="5"/>
  <c r="BA98" i="5"/>
  <c r="BA97" i="5"/>
  <c r="BA96" i="5"/>
  <c r="BA95" i="5"/>
  <c r="BA94" i="5"/>
  <c r="BA93" i="5"/>
  <c r="BA92" i="5"/>
  <c r="BA91" i="5"/>
  <c r="BA90" i="5"/>
  <c r="BA89" i="5"/>
  <c r="BA88" i="5"/>
  <c r="BA87" i="5"/>
  <c r="BA86" i="5"/>
  <c r="BA85" i="5"/>
  <c r="BA84" i="5"/>
  <c r="BA83" i="5"/>
  <c r="BA82" i="5"/>
  <c r="BA81" i="5"/>
  <c r="BA80" i="5"/>
  <c r="BA79" i="5"/>
  <c r="BA78" i="5"/>
  <c r="BA77" i="5"/>
  <c r="BA76" i="5"/>
  <c r="BA75" i="5"/>
  <c r="BA74" i="5"/>
  <c r="BA73" i="5"/>
  <c r="BA72" i="5"/>
  <c r="BA71" i="5"/>
  <c r="BA70" i="5"/>
  <c r="BA69" i="5"/>
  <c r="BA68" i="5"/>
  <c r="BA67" i="5"/>
  <c r="BA66" i="5"/>
  <c r="BA65" i="5"/>
  <c r="BA64" i="5"/>
  <c r="BA63" i="5"/>
  <c r="BA62" i="5"/>
  <c r="BA61" i="5"/>
  <c r="BA60" i="5"/>
  <c r="BA59" i="5"/>
  <c r="BA58" i="5"/>
  <c r="B9" i="2"/>
  <c r="D65" i="5"/>
  <c r="F65" i="5" s="1"/>
  <c r="C5" i="5"/>
  <c r="B2" i="25" s="1"/>
  <c r="E5" i="5"/>
  <c r="D77" i="5"/>
  <c r="M81" i="5"/>
  <c r="E6" i="5"/>
  <c r="D85" i="5"/>
  <c r="F85" i="5" s="1"/>
  <c r="C7" i="5"/>
  <c r="E7" i="5"/>
  <c r="C8" i="5"/>
  <c r="B5" i="25" s="1"/>
  <c r="E8" i="5"/>
  <c r="D113" i="5"/>
  <c r="C9" i="5"/>
  <c r="B6" i="25" s="1"/>
  <c r="E9" i="5"/>
  <c r="E10" i="5"/>
  <c r="E11" i="5"/>
  <c r="C12" i="5"/>
  <c r="B9" i="25" s="1"/>
  <c r="E12" i="5"/>
  <c r="C13" i="5"/>
  <c r="B10" i="25" s="1"/>
  <c r="E13" i="5"/>
  <c r="C14" i="5"/>
  <c r="B11" i="25" s="1"/>
  <c r="E14" i="5"/>
  <c r="E15" i="5"/>
  <c r="O197" i="5"/>
  <c r="B3" i="22"/>
  <c r="B4" i="22"/>
  <c r="B7" i="22"/>
  <c r="B8" i="22"/>
  <c r="B9" i="22"/>
  <c r="B11" i="22"/>
  <c r="B12" i="22"/>
  <c r="B14" i="22"/>
  <c r="B15" i="22"/>
  <c r="B16" i="22"/>
  <c r="B19" i="22"/>
  <c r="B20" i="22"/>
  <c r="B21" i="22"/>
  <c r="B22" i="22"/>
  <c r="B24" i="22"/>
  <c r="B25" i="22"/>
  <c r="B26" i="22"/>
  <c r="B27" i="22"/>
  <c r="B29" i="22"/>
  <c r="B30" i="22"/>
  <c r="B31" i="22"/>
  <c r="B32" i="22"/>
  <c r="B34" i="22"/>
  <c r="B35" i="22"/>
  <c r="B36" i="22"/>
  <c r="B39" i="22"/>
  <c r="B40" i="22"/>
  <c r="B41" i="22"/>
  <c r="B43" i="22"/>
  <c r="B44" i="22"/>
  <c r="B45" i="22"/>
  <c r="B46" i="22"/>
  <c r="B47" i="22"/>
  <c r="B49" i="22"/>
  <c r="B50" i="22"/>
  <c r="D109" i="5"/>
  <c r="F109" i="5" s="1"/>
  <c r="B57" i="22"/>
  <c r="B58" i="22"/>
  <c r="D116" i="5"/>
  <c r="F116" i="5" s="1"/>
  <c r="B65" i="22"/>
  <c r="B66" i="22"/>
  <c r="B71" i="22"/>
  <c r="B73" i="22"/>
  <c r="D130" i="5"/>
  <c r="F130" i="5" s="1"/>
  <c r="D131" i="5"/>
  <c r="B79" i="22"/>
  <c r="B80" i="22"/>
  <c r="B81" i="22"/>
  <c r="D138" i="5"/>
  <c r="F138" i="5" s="1"/>
  <c r="D139" i="5"/>
  <c r="D140" i="5"/>
  <c r="B11" i="5"/>
  <c r="B8" i="11" s="1"/>
  <c r="B87" i="22"/>
  <c r="B88" i="22"/>
  <c r="B90" i="22"/>
  <c r="D149" i="5"/>
  <c r="F149" i="5" s="1"/>
  <c r="B96" i="22"/>
  <c r="B98" i="22"/>
  <c r="B99" i="22"/>
  <c r="B103" i="22"/>
  <c r="B105" i="22"/>
  <c r="D162" i="5"/>
  <c r="F162" i="5" s="1"/>
  <c r="D163" i="5"/>
  <c r="B13" i="5"/>
  <c r="B10" i="11" s="1"/>
  <c r="B116" i="22"/>
  <c r="B117" i="22"/>
  <c r="B119" i="22"/>
  <c r="B121" i="22"/>
  <c r="B2" i="22"/>
  <c r="B74" i="22"/>
  <c r="B56" i="22"/>
  <c r="B72" i="22"/>
  <c r="B84" i="22"/>
  <c r="B52" i="22"/>
  <c r="B91" i="22"/>
  <c r="B83" i="22"/>
  <c r="B75" i="22"/>
  <c r="B51" i="22"/>
  <c r="D76" i="5"/>
  <c r="F76" i="5" s="1"/>
  <c r="D115" i="5"/>
  <c r="D59" i="5"/>
  <c r="D147" i="5"/>
  <c r="D146" i="5"/>
  <c r="F146" i="5" s="1"/>
  <c r="D114" i="5"/>
  <c r="F114" i="5" s="1"/>
  <c r="B12" i="5"/>
  <c r="B10" i="5"/>
  <c r="B6" i="5"/>
  <c r="D120" i="5"/>
  <c r="D171" i="5"/>
  <c r="F171" i="5" s="1"/>
  <c r="D175" i="5"/>
  <c r="F175" i="5" s="1"/>
  <c r="D167" i="5"/>
  <c r="D103" i="5"/>
  <c r="D95" i="5"/>
  <c r="C6" i="5"/>
  <c r="B138" i="22"/>
  <c r="B137" i="22"/>
  <c r="B136" i="22"/>
  <c r="B139" i="22"/>
  <c r="B141" i="22"/>
  <c r="D194" i="5"/>
  <c r="F194" i="5" s="1"/>
  <c r="O68" i="5"/>
  <c r="O60" i="5"/>
  <c r="B8" i="13"/>
  <c r="B10" i="19"/>
  <c r="B10" i="13"/>
  <c r="B5" i="19"/>
  <c r="B7" i="13"/>
  <c r="O64" i="5"/>
  <c r="O66" i="5"/>
  <c r="B2" i="19"/>
  <c r="L68" i="5"/>
  <c r="O62" i="5"/>
  <c r="B4" i="19"/>
  <c r="B6" i="13"/>
  <c r="O59" i="5"/>
  <c r="B2" i="13"/>
  <c r="B11" i="13"/>
  <c r="O69" i="5"/>
  <c r="B11" i="19"/>
  <c r="B3" i="19"/>
  <c r="B14" i="19"/>
  <c r="B14" i="13"/>
  <c r="B15" i="19"/>
  <c r="O71" i="5"/>
  <c r="O72" i="5"/>
  <c r="B17" i="19"/>
  <c r="B17" i="13"/>
  <c r="O73" i="5"/>
  <c r="B18" i="19"/>
  <c r="O74" i="5"/>
  <c r="B19" i="19"/>
  <c r="M75" i="5"/>
  <c r="L76" i="5"/>
  <c r="O76" i="5"/>
  <c r="O77" i="5"/>
  <c r="B23" i="13"/>
  <c r="O79" i="5"/>
  <c r="B24" i="19"/>
  <c r="B24" i="13"/>
  <c r="O80" i="5"/>
  <c r="B25" i="19"/>
  <c r="B25" i="13"/>
  <c r="O81" i="5"/>
  <c r="M67" i="5"/>
  <c r="B15" i="13"/>
  <c r="M71" i="5"/>
  <c r="B4" i="13"/>
  <c r="B13" i="19"/>
  <c r="L59" i="5"/>
  <c r="B8" i="19"/>
  <c r="M73" i="5"/>
  <c r="L85" i="5"/>
  <c r="B29" i="13"/>
  <c r="B33" i="19"/>
  <c r="B37" i="19"/>
  <c r="B37" i="13"/>
  <c r="B31" i="13"/>
  <c r="M83" i="5"/>
  <c r="B35" i="19"/>
  <c r="B27" i="19"/>
  <c r="O92" i="5"/>
  <c r="O88" i="5"/>
  <c r="O84" i="5"/>
  <c r="B30" i="13"/>
  <c r="B26" i="13"/>
  <c r="B36" i="19"/>
  <c r="B34" i="19"/>
  <c r="B32" i="19"/>
  <c r="B28" i="19"/>
  <c r="L82" i="5"/>
  <c r="B31" i="19"/>
  <c r="O93" i="5"/>
  <c r="O91" i="5"/>
  <c r="O89" i="5"/>
  <c r="O85" i="5"/>
  <c r="B34" i="13"/>
  <c r="B41" i="13"/>
  <c r="B42" i="13"/>
  <c r="M102" i="5"/>
  <c r="L105" i="5"/>
  <c r="B49" i="13"/>
  <c r="B38" i="13"/>
  <c r="B45" i="13"/>
  <c r="B38" i="19"/>
  <c r="B43" i="19"/>
  <c r="B44" i="19"/>
  <c r="O99" i="5"/>
  <c r="O97" i="5"/>
  <c r="B47" i="19"/>
  <c r="L95" i="5"/>
  <c r="O104" i="5"/>
  <c r="O100" i="5"/>
  <c r="O96" i="5"/>
  <c r="B51" i="19"/>
  <c r="L112" i="5"/>
  <c r="B57" i="19"/>
  <c r="O116" i="5"/>
  <c r="O113" i="5"/>
  <c r="B55" i="19"/>
  <c r="L116" i="5"/>
  <c r="B57" i="13"/>
  <c r="B61" i="19"/>
  <c r="M110" i="5"/>
  <c r="O112" i="5"/>
  <c r="M111" i="5"/>
  <c r="B54" i="19"/>
  <c r="M115" i="5"/>
  <c r="O117" i="5"/>
  <c r="B56" i="13"/>
  <c r="O108" i="5"/>
  <c r="B53" i="13"/>
  <c r="B58" i="13"/>
  <c r="O111" i="5"/>
  <c r="B50" i="19"/>
  <c r="B52" i="19"/>
  <c r="B52" i="13"/>
  <c r="B66" i="13"/>
  <c r="B65" i="13"/>
  <c r="O125" i="5"/>
  <c r="O128" i="5"/>
  <c r="O129" i="5"/>
  <c r="B69" i="19"/>
  <c r="O121" i="5"/>
  <c r="B73" i="19"/>
  <c r="B65" i="19"/>
  <c r="B72" i="19"/>
  <c r="B68" i="19"/>
  <c r="M127" i="5"/>
  <c r="B64" i="13"/>
  <c r="B69" i="13"/>
  <c r="B71" i="19"/>
  <c r="B67" i="19"/>
  <c r="L120" i="5"/>
  <c r="O122" i="5"/>
  <c r="B70" i="13"/>
  <c r="B64" i="19"/>
  <c r="B62" i="13"/>
  <c r="L138" i="5"/>
  <c r="B79" i="13"/>
  <c r="B85" i="19"/>
  <c r="B82" i="13"/>
  <c r="O135" i="5"/>
  <c r="O137" i="5"/>
  <c r="B74" i="19"/>
  <c r="B81" i="13"/>
  <c r="L137" i="5"/>
  <c r="B78" i="13"/>
  <c r="M130" i="5"/>
  <c r="B83" i="13"/>
  <c r="O136" i="5"/>
  <c r="B78" i="19"/>
  <c r="M131" i="5"/>
  <c r="O141" i="5"/>
  <c r="B83" i="19"/>
  <c r="O133" i="5"/>
  <c r="L131" i="5"/>
  <c r="B85" i="13"/>
  <c r="B77" i="13"/>
  <c r="L194" i="5"/>
  <c r="O191" i="5"/>
  <c r="B136" i="19"/>
  <c r="O194" i="5"/>
  <c r="B137" i="19"/>
  <c r="O193" i="5"/>
  <c r="B137" i="13"/>
  <c r="O196" i="5"/>
  <c r="L169" i="5"/>
  <c r="B119" i="19"/>
  <c r="L167" i="5"/>
  <c r="M167" i="5"/>
  <c r="B116" i="13"/>
  <c r="O169" i="5"/>
  <c r="M175" i="5"/>
  <c r="O174" i="5"/>
  <c r="B113" i="13"/>
  <c r="M174" i="5"/>
  <c r="B118" i="19"/>
  <c r="M171" i="5"/>
  <c r="O168" i="5"/>
  <c r="O172" i="5"/>
  <c r="O173" i="5"/>
  <c r="B112" i="13"/>
  <c r="B114" i="19"/>
  <c r="B110" i="19"/>
  <c r="M173" i="5"/>
  <c r="L168" i="5"/>
  <c r="B110" i="13"/>
  <c r="B117" i="19"/>
  <c r="B114" i="13"/>
  <c r="O167" i="5"/>
  <c r="B121" i="19"/>
  <c r="L176" i="5"/>
  <c r="B120" i="13"/>
  <c r="M177" i="5"/>
  <c r="O177" i="5"/>
  <c r="B113" i="19"/>
  <c r="B119" i="13"/>
  <c r="B98" i="19"/>
  <c r="O154" i="5"/>
  <c r="B102" i="13"/>
  <c r="M154" i="5"/>
  <c r="B102" i="19"/>
  <c r="M155" i="5"/>
  <c r="O157" i="5"/>
  <c r="L155" i="5"/>
  <c r="B104" i="19"/>
  <c r="B104" i="13"/>
  <c r="O162" i="5"/>
  <c r="B106" i="13"/>
  <c r="L161" i="5"/>
  <c r="O164" i="5"/>
  <c r="O156" i="5"/>
  <c r="B103" i="13"/>
  <c r="B108" i="13"/>
  <c r="O161" i="5"/>
  <c r="L159" i="5"/>
  <c r="B100" i="13"/>
  <c r="B101" i="19"/>
  <c r="O165" i="5"/>
  <c r="B109" i="19"/>
  <c r="B103" i="19"/>
  <c r="B109" i="13"/>
  <c r="B86" i="19"/>
  <c r="M150" i="5"/>
  <c r="B91" i="13"/>
  <c r="L147" i="5"/>
  <c r="B88" i="13"/>
  <c r="L150" i="5"/>
  <c r="L152" i="5"/>
  <c r="B93" i="13"/>
  <c r="B88" i="19"/>
  <c r="B93" i="19"/>
  <c r="M146" i="5"/>
  <c r="B86" i="13"/>
  <c r="B90" i="19"/>
  <c r="B92" i="13"/>
  <c r="B87" i="19"/>
  <c r="B89" i="13"/>
  <c r="L153" i="5"/>
  <c r="O145" i="5"/>
  <c r="O144" i="5"/>
  <c r="O148" i="5"/>
  <c r="O149" i="5"/>
  <c r="C21" i="24"/>
  <c r="C29" i="24"/>
  <c r="C28" i="24"/>
  <c r="C20" i="24"/>
  <c r="C27" i="24"/>
  <c r="C19" i="24"/>
  <c r="C26" i="24"/>
  <c r="C18" i="24"/>
  <c r="C22" i="24"/>
  <c r="C25" i="24"/>
  <c r="C17" i="24"/>
  <c r="C24" i="24"/>
  <c r="C16" i="24"/>
  <c r="C23" i="24"/>
  <c r="C15" i="24"/>
  <c r="C14" i="24"/>
  <c r="D21" i="24"/>
  <c r="E21" i="24"/>
  <c r="D29" i="24"/>
  <c r="E29" i="24"/>
  <c r="D28" i="24"/>
  <c r="E28" i="24"/>
  <c r="D20" i="24"/>
  <c r="E20" i="24"/>
  <c r="D27" i="24"/>
  <c r="E27" i="24"/>
  <c r="D19" i="24"/>
  <c r="E19" i="24"/>
  <c r="D26" i="24"/>
  <c r="E26" i="24"/>
  <c r="D18" i="24"/>
  <c r="E18" i="24"/>
  <c r="D22" i="24"/>
  <c r="E22" i="24"/>
  <c r="D25" i="24"/>
  <c r="E25" i="24"/>
  <c r="D17" i="24"/>
  <c r="E17" i="24"/>
  <c r="D24" i="24"/>
  <c r="E24" i="24"/>
  <c r="D16" i="24"/>
  <c r="E16" i="24"/>
  <c r="D23" i="24"/>
  <c r="E23" i="24"/>
  <c r="D15" i="24"/>
  <c r="E15" i="24"/>
  <c r="D14" i="24"/>
  <c r="E14" i="24"/>
  <c r="O150" i="5"/>
  <c r="O151" i="5"/>
  <c r="C24" i="17"/>
  <c r="C16" i="17"/>
  <c r="C23" i="17"/>
  <c r="C15" i="17"/>
  <c r="C22" i="17"/>
  <c r="C29" i="17"/>
  <c r="C21" i="17"/>
  <c r="C18" i="17"/>
  <c r="C28" i="17"/>
  <c r="C20" i="17"/>
  <c r="C27" i="17"/>
  <c r="C19" i="17"/>
  <c r="C26" i="17"/>
  <c r="C25" i="17"/>
  <c r="C17" i="17"/>
  <c r="C14" i="17"/>
  <c r="D24" i="17"/>
  <c r="E24" i="17"/>
  <c r="D16" i="17"/>
  <c r="E16" i="17"/>
  <c r="D23" i="17"/>
  <c r="E23" i="17"/>
  <c r="D15" i="17"/>
  <c r="E15" i="17"/>
  <c r="D22" i="17"/>
  <c r="E22" i="17"/>
  <c r="D29" i="17"/>
  <c r="E29" i="17"/>
  <c r="D21" i="17"/>
  <c r="E21" i="17"/>
  <c r="D18" i="17"/>
  <c r="E18" i="17"/>
  <c r="D28" i="17"/>
  <c r="E28" i="17"/>
  <c r="D20" i="17"/>
  <c r="E20" i="17"/>
  <c r="D27" i="17"/>
  <c r="E27" i="17"/>
  <c r="D19" i="17"/>
  <c r="E19" i="17"/>
  <c r="D26" i="17"/>
  <c r="E26" i="17"/>
  <c r="D25" i="17"/>
  <c r="E25" i="17"/>
  <c r="D17" i="17"/>
  <c r="E17" i="17"/>
  <c r="D14" i="17"/>
  <c r="E14" i="17"/>
  <c r="O152" i="5"/>
  <c r="O153" i="5"/>
  <c r="J6" i="5" l="1"/>
  <c r="G6" i="32"/>
  <c r="H7" i="32" s="1"/>
  <c r="G7" i="32"/>
  <c r="D8" i="28"/>
  <c r="B4" i="25"/>
  <c r="D7" i="28"/>
  <c r="B3" i="25"/>
  <c r="M17" i="29"/>
  <c r="L15" i="29"/>
  <c r="D9" i="32"/>
  <c r="G9" i="32" s="1"/>
  <c r="E8" i="32"/>
  <c r="G8" i="32"/>
  <c r="H8" i="32" s="1"/>
  <c r="J9" i="27"/>
  <c r="C274" i="5"/>
  <c r="C332" i="5"/>
  <c r="C297" i="5"/>
  <c r="C24" i="5" s="1"/>
  <c r="C335" i="5"/>
  <c r="C215" i="5"/>
  <c r="C210" i="5"/>
  <c r="C369" i="5"/>
  <c r="C30" i="5" s="1"/>
  <c r="C301" i="5"/>
  <c r="C285" i="5"/>
  <c r="C23" i="5" s="1"/>
  <c r="C347" i="5"/>
  <c r="C334" i="5"/>
  <c r="C390" i="5"/>
  <c r="C219" i="5"/>
  <c r="C262" i="5"/>
  <c r="C296" i="5"/>
  <c r="C245" i="5"/>
  <c r="C362" i="5"/>
  <c r="C310" i="5"/>
  <c r="C281" i="5"/>
  <c r="C303" i="5"/>
  <c r="C313" i="5"/>
  <c r="C225" i="5"/>
  <c r="C18" i="5" s="1"/>
  <c r="C372" i="5"/>
  <c r="C324" i="5"/>
  <c r="C280" i="5"/>
  <c r="C255" i="5"/>
  <c r="C248" i="5"/>
  <c r="C284" i="5"/>
  <c r="C213" i="5"/>
  <c r="C17" i="5" s="1"/>
  <c r="C374" i="5"/>
  <c r="C278" i="5"/>
  <c r="C298" i="5"/>
  <c r="C300" i="5"/>
  <c r="C309" i="5"/>
  <c r="C25" i="5" s="1"/>
  <c r="C356" i="5"/>
  <c r="C385" i="5"/>
  <c r="C267" i="5"/>
  <c r="C363" i="5"/>
  <c r="C288" i="5"/>
  <c r="C361" i="5"/>
  <c r="C328" i="5"/>
  <c r="C234" i="5"/>
  <c r="C202" i="5"/>
  <c r="C277" i="5"/>
  <c r="C256" i="5"/>
  <c r="C230" i="5"/>
  <c r="C231" i="5"/>
  <c r="C244" i="5"/>
  <c r="C308" i="5"/>
  <c r="C232" i="5"/>
  <c r="C282" i="5"/>
  <c r="C235" i="5"/>
  <c r="C386" i="5"/>
  <c r="C358" i="5"/>
  <c r="C257" i="5"/>
  <c r="C342" i="5"/>
  <c r="C346" i="5"/>
  <c r="C227" i="5"/>
  <c r="C238" i="5"/>
  <c r="C323" i="5"/>
  <c r="C357" i="5"/>
  <c r="C29" i="5" s="1"/>
  <c r="C276" i="5"/>
  <c r="C247" i="5"/>
  <c r="C265" i="5"/>
  <c r="C333" i="5"/>
  <c r="C27" i="5" s="1"/>
  <c r="C283" i="5"/>
  <c r="C327" i="5"/>
  <c r="C378" i="5"/>
  <c r="C322" i="5"/>
  <c r="C373" i="5"/>
  <c r="C306" i="5"/>
  <c r="C218" i="5"/>
  <c r="C275" i="5"/>
  <c r="C290" i="5"/>
  <c r="C364" i="5"/>
  <c r="C312" i="5"/>
  <c r="C241" i="5"/>
  <c r="C228" i="5"/>
  <c r="C353" i="5"/>
  <c r="C354" i="5"/>
  <c r="C343" i="5"/>
  <c r="C325" i="5"/>
  <c r="C305" i="5"/>
  <c r="C355" i="5"/>
  <c r="C236" i="5"/>
  <c r="C223" i="5"/>
  <c r="C367" i="5"/>
  <c r="C243" i="5"/>
  <c r="C315" i="5"/>
  <c r="C382" i="5"/>
  <c r="C350" i="5"/>
  <c r="C393" i="5"/>
  <c r="C32" i="5" s="1"/>
  <c r="C336" i="5"/>
  <c r="C321" i="5"/>
  <c r="C26" i="5" s="1"/>
  <c r="C222" i="5"/>
  <c r="C250" i="5"/>
  <c r="C264" i="5"/>
  <c r="C287" i="5"/>
  <c r="C329" i="5"/>
  <c r="C331" i="5"/>
  <c r="C341" i="5"/>
  <c r="C316" i="5"/>
  <c r="C216" i="5"/>
  <c r="C270" i="5"/>
  <c r="C226" i="5"/>
  <c r="C317" i="5"/>
  <c r="C206" i="5"/>
  <c r="C258" i="5"/>
  <c r="C365" i="5"/>
  <c r="C366" i="5"/>
  <c r="C220" i="5"/>
  <c r="C320" i="5"/>
  <c r="C212" i="5"/>
  <c r="C387" i="5"/>
  <c r="C237" i="5"/>
  <c r="C19" i="5" s="1"/>
  <c r="C330" i="5"/>
  <c r="C338" i="5"/>
  <c r="C293" i="5"/>
  <c r="C391" i="5"/>
  <c r="C254" i="5"/>
  <c r="C392" i="5"/>
  <c r="C345" i="5"/>
  <c r="C28" i="5" s="1"/>
  <c r="C271" i="5"/>
  <c r="C351" i="5"/>
  <c r="C371" i="5"/>
  <c r="C319" i="5"/>
  <c r="C383" i="5"/>
  <c r="C242" i="5"/>
  <c r="C251" i="5"/>
  <c r="C240" i="5"/>
  <c r="C268" i="5"/>
  <c r="C273" i="5"/>
  <c r="C22" i="5" s="1"/>
  <c r="C286" i="5"/>
  <c r="C349" i="5"/>
  <c r="C252" i="5"/>
  <c r="C344" i="5"/>
  <c r="C339" i="5"/>
  <c r="C377" i="5"/>
  <c r="C299" i="5"/>
  <c r="C307" i="5"/>
  <c r="C384" i="5"/>
  <c r="C208" i="5"/>
  <c r="C380" i="5"/>
  <c r="C294" i="5"/>
  <c r="C279" i="5"/>
  <c r="C266" i="5"/>
  <c r="C302" i="5"/>
  <c r="C249" i="5"/>
  <c r="C20" i="5" s="1"/>
  <c r="C209" i="5"/>
  <c r="C246" i="5"/>
  <c r="C381" i="5"/>
  <c r="C31" i="5" s="1"/>
  <c r="C375" i="5"/>
  <c r="C269" i="5"/>
  <c r="C205" i="5"/>
  <c r="C253" i="5"/>
  <c r="C304" i="5"/>
  <c r="C326" i="5"/>
  <c r="C314" i="5"/>
  <c r="C348" i="5"/>
  <c r="C289" i="5"/>
  <c r="C263" i="5"/>
  <c r="C318" i="5"/>
  <c r="C207" i="5"/>
  <c r="C389" i="5"/>
  <c r="C211" i="5"/>
  <c r="C261" i="5"/>
  <c r="C21" i="5" s="1"/>
  <c r="C311" i="5"/>
  <c r="C217" i="5"/>
  <c r="C370" i="5"/>
  <c r="C295" i="5"/>
  <c r="C388" i="5"/>
  <c r="C233" i="5"/>
  <c r="C221" i="5"/>
  <c r="C359" i="5"/>
  <c r="C239" i="5"/>
  <c r="C292" i="5"/>
  <c r="C340" i="5"/>
  <c r="C368" i="5"/>
  <c r="C260" i="5"/>
  <c r="C352" i="5"/>
  <c r="C204" i="5"/>
  <c r="C337" i="5"/>
  <c r="C224" i="5"/>
  <c r="C272" i="5"/>
  <c r="C259" i="5"/>
  <c r="C203" i="5"/>
  <c r="C229" i="5"/>
  <c r="C376" i="5"/>
  <c r="C291" i="5"/>
  <c r="C360" i="5"/>
  <c r="C214" i="5"/>
  <c r="C379" i="5"/>
  <c r="J12" i="5"/>
  <c r="D7" i="26"/>
  <c r="E7" i="27" s="1"/>
  <c r="N7" i="27" s="1"/>
  <c r="B3" i="11"/>
  <c r="D11" i="26"/>
  <c r="E11" i="27" s="1"/>
  <c r="N11" i="27" s="1"/>
  <c r="B7" i="11"/>
  <c r="D13" i="26"/>
  <c r="E13" i="27" s="1"/>
  <c r="N13" i="27" s="1"/>
  <c r="B9" i="11"/>
  <c r="J11" i="5"/>
  <c r="J14" i="5"/>
  <c r="O142" i="5"/>
  <c r="O134" i="5"/>
  <c r="O114" i="5"/>
  <c r="D67" i="5"/>
  <c r="F67" i="5" s="1"/>
  <c r="B82" i="22"/>
  <c r="D69" i="5"/>
  <c r="F69" i="5" s="1"/>
  <c r="D61" i="5"/>
  <c r="F61" i="5" s="1"/>
  <c r="M157" i="5"/>
  <c r="O170" i="5"/>
  <c r="O195" i="5"/>
  <c r="O102" i="5"/>
  <c r="L91" i="5"/>
  <c r="O90" i="5"/>
  <c r="D81" i="5"/>
  <c r="F81" i="5" s="1"/>
  <c r="O146" i="5"/>
  <c r="O192" i="5"/>
  <c r="B82" i="19"/>
  <c r="O126" i="5"/>
  <c r="O106" i="5"/>
  <c r="L75" i="5"/>
  <c r="N75" i="5" s="1"/>
  <c r="L191" i="5"/>
  <c r="O94" i="5"/>
  <c r="D75" i="5"/>
  <c r="F75" i="5" s="1"/>
  <c r="D73" i="5"/>
  <c r="F73" i="5" s="1"/>
  <c r="D152" i="5"/>
  <c r="F152" i="5" s="1"/>
  <c r="D136" i="5"/>
  <c r="F136" i="5" s="1"/>
  <c r="M120" i="5"/>
  <c r="N120" i="5" s="1"/>
  <c r="D112" i="5"/>
  <c r="F112" i="5" s="1"/>
  <c r="D96" i="5"/>
  <c r="F96" i="5" s="1"/>
  <c r="D92" i="5"/>
  <c r="F92" i="5" s="1"/>
  <c r="D88" i="5"/>
  <c r="F88" i="5" s="1"/>
  <c r="D80" i="5"/>
  <c r="F80" i="5" s="1"/>
  <c r="D72" i="5"/>
  <c r="F72" i="5" s="1"/>
  <c r="D68" i="5"/>
  <c r="F68" i="5" s="1"/>
  <c r="D60" i="5"/>
  <c r="F60" i="5" s="1"/>
  <c r="O198" i="5"/>
  <c r="L177" i="5"/>
  <c r="N177" i="5" s="1"/>
  <c r="O166" i="5"/>
  <c r="O118" i="5"/>
  <c r="O110" i="5"/>
  <c r="O86" i="5"/>
  <c r="D196" i="5"/>
  <c r="F196" i="5" s="1"/>
  <c r="D91" i="5"/>
  <c r="F91" i="5" s="1"/>
  <c r="F131" i="5"/>
  <c r="O158" i="5"/>
  <c r="B112" i="19"/>
  <c r="O138" i="5"/>
  <c r="O130" i="5"/>
  <c r="B55" i="13"/>
  <c r="O98" i="5"/>
  <c r="O82" i="5"/>
  <c r="O78" i="5"/>
  <c r="O70" i="5"/>
  <c r="D161" i="5"/>
  <c r="F161" i="5" s="1"/>
  <c r="B99" i="13"/>
  <c r="B74" i="13"/>
  <c r="O131" i="5"/>
  <c r="L140" i="5"/>
  <c r="O119" i="5"/>
  <c r="M108" i="5"/>
  <c r="O103" i="5"/>
  <c r="M104" i="5"/>
  <c r="L63" i="5"/>
  <c r="D63" i="5"/>
  <c r="F63" i="5" s="1"/>
  <c r="D64" i="5"/>
  <c r="F64" i="5" s="1"/>
  <c r="F147" i="5"/>
  <c r="D100" i="5"/>
  <c r="F100" i="5" s="1"/>
  <c r="D133" i="5"/>
  <c r="F133" i="5" s="1"/>
  <c r="B60" i="22"/>
  <c r="B92" i="22"/>
  <c r="F163" i="5"/>
  <c r="F139" i="5"/>
  <c r="J12" i="27"/>
  <c r="O159" i="5"/>
  <c r="O175" i="5"/>
  <c r="O123" i="5"/>
  <c r="M84" i="5"/>
  <c r="M76" i="5"/>
  <c r="O67" i="5"/>
  <c r="O63" i="5"/>
  <c r="D71" i="5"/>
  <c r="F71" i="5" s="1"/>
  <c r="F59" i="5"/>
  <c r="D108" i="5"/>
  <c r="F108" i="5" s="1"/>
  <c r="B61" i="22"/>
  <c r="B5" i="22"/>
  <c r="O155" i="5"/>
  <c r="O190" i="5"/>
  <c r="M132" i="5"/>
  <c r="O127" i="5"/>
  <c r="B54" i="13"/>
  <c r="O115" i="5"/>
  <c r="L101" i="5"/>
  <c r="L67" i="5"/>
  <c r="N67" i="5" s="1"/>
  <c r="L64" i="5"/>
  <c r="D87" i="5"/>
  <c r="F87" i="5" s="1"/>
  <c r="B68" i="22"/>
  <c r="B100" i="22"/>
  <c r="J15" i="27"/>
  <c r="M28" i="32"/>
  <c r="O147" i="5"/>
  <c r="O163" i="5"/>
  <c r="L156" i="5"/>
  <c r="O171" i="5"/>
  <c r="M191" i="5"/>
  <c r="O139" i="5"/>
  <c r="M124" i="5"/>
  <c r="M96" i="5"/>
  <c r="O83" i="5"/>
  <c r="O75" i="5"/>
  <c r="F95" i="5"/>
  <c r="F115" i="5"/>
  <c r="D124" i="5"/>
  <c r="F124" i="5" s="1"/>
  <c r="D128" i="5"/>
  <c r="F128" i="5" s="1"/>
  <c r="D104" i="5"/>
  <c r="F104" i="5" s="1"/>
  <c r="L148" i="5"/>
  <c r="O143" i="5"/>
  <c r="L160" i="5"/>
  <c r="L154" i="5"/>
  <c r="N154" i="5" s="1"/>
  <c r="L108" i="5"/>
  <c r="O95" i="5"/>
  <c r="M100" i="5"/>
  <c r="L86" i="5"/>
  <c r="L71" i="5"/>
  <c r="N71" i="5" s="1"/>
  <c r="I71" i="5" s="1"/>
  <c r="L78" i="5"/>
  <c r="M60" i="5"/>
  <c r="F103" i="5"/>
  <c r="D132" i="5"/>
  <c r="F132" i="5" s="1"/>
  <c r="B76" i="22"/>
  <c r="B108" i="22"/>
  <c r="L190" i="5"/>
  <c r="M140" i="5"/>
  <c r="O107" i="5"/>
  <c r="O87" i="5"/>
  <c r="M92" i="5"/>
  <c r="M63" i="5"/>
  <c r="N63" i="5" s="1"/>
  <c r="M80" i="5"/>
  <c r="F167" i="5"/>
  <c r="M27" i="32"/>
  <c r="M26" i="32"/>
  <c r="L13" i="29"/>
  <c r="L17" i="29"/>
  <c r="K17" i="27"/>
  <c r="B84" i="19"/>
  <c r="L128" i="5"/>
  <c r="L193" i="5"/>
  <c r="L9" i="29"/>
  <c r="L143" i="5"/>
  <c r="M79" i="5"/>
  <c r="L11" i="29"/>
  <c r="M126" i="5"/>
  <c r="B19" i="13"/>
  <c r="J7" i="27"/>
  <c r="L10" i="29"/>
  <c r="L8" i="29"/>
  <c r="J10" i="27"/>
  <c r="B99" i="19"/>
  <c r="B94" i="19"/>
  <c r="B49" i="19"/>
  <c r="B96" i="19"/>
  <c r="L121" i="5"/>
  <c r="L106" i="5"/>
  <c r="B39" i="19"/>
  <c r="D58" i="5"/>
  <c r="F58" i="5" s="1"/>
  <c r="L111" i="5"/>
  <c r="N111" i="5" s="1"/>
  <c r="L127" i="5"/>
  <c r="N127" i="5" s="1"/>
  <c r="B22" i="19"/>
  <c r="B134" i="22"/>
  <c r="B114" i="22"/>
  <c r="B30" i="19"/>
  <c r="B106" i="22"/>
  <c r="B56" i="19"/>
  <c r="D192" i="5"/>
  <c r="F192" i="5" s="1"/>
  <c r="B115" i="13"/>
  <c r="B29" i="19"/>
  <c r="J15" i="5"/>
  <c r="M148" i="5"/>
  <c r="L123" i="5"/>
  <c r="B46" i="13"/>
  <c r="B20" i="13"/>
  <c r="B44" i="13"/>
  <c r="M58" i="5"/>
  <c r="J8" i="5"/>
  <c r="B121" i="13"/>
  <c r="B84" i="13"/>
  <c r="B81" i="19"/>
  <c r="B26" i="19"/>
  <c r="B111" i="13"/>
  <c r="L175" i="5"/>
  <c r="N175" i="5" s="1"/>
  <c r="I175" i="5" s="1"/>
  <c r="M114" i="5"/>
  <c r="B14" i="5"/>
  <c r="G14" i="5" s="1"/>
  <c r="B120" i="22"/>
  <c r="B145" i="22"/>
  <c r="E145" i="22" s="1"/>
  <c r="L144" i="5"/>
  <c r="B60" i="19"/>
  <c r="L60" i="5"/>
  <c r="M64" i="5"/>
  <c r="B98" i="13"/>
  <c r="M118" i="5"/>
  <c r="B45" i="19"/>
  <c r="B27" i="13"/>
  <c r="B20" i="19"/>
  <c r="N155" i="5"/>
  <c r="M166" i="5"/>
  <c r="M134" i="5"/>
  <c r="B40" i="13"/>
  <c r="B48" i="13"/>
  <c r="M98" i="5"/>
  <c r="D190" i="5"/>
  <c r="F190" i="5" s="1"/>
  <c r="D193" i="5"/>
  <c r="F193" i="5" s="1"/>
  <c r="B135" i="22"/>
  <c r="B115" i="22"/>
  <c r="B93" i="22"/>
  <c r="L89" i="5"/>
  <c r="O176" i="5"/>
  <c r="O160" i="5"/>
  <c r="O132" i="5"/>
  <c r="M142" i="5"/>
  <c r="M159" i="5"/>
  <c r="N159" i="5" s="1"/>
  <c r="P159" i="5" s="1"/>
  <c r="K159" i="5" s="1"/>
  <c r="L107" i="5"/>
  <c r="L103" i="5"/>
  <c r="L81" i="5"/>
  <c r="N81" i="5" s="1"/>
  <c r="B7" i="19"/>
  <c r="L94" i="5"/>
  <c r="L66" i="5"/>
  <c r="D176" i="5"/>
  <c r="F176" i="5" s="1"/>
  <c r="M172" i="5"/>
  <c r="M168" i="5"/>
  <c r="N168" i="5" s="1"/>
  <c r="D164" i="5"/>
  <c r="F164" i="5" s="1"/>
  <c r="D156" i="5"/>
  <c r="F156" i="5" s="1"/>
  <c r="L170" i="5"/>
  <c r="B135" i="13"/>
  <c r="B71" i="13"/>
  <c r="B36" i="13"/>
  <c r="D191" i="5"/>
  <c r="F191" i="5" s="1"/>
  <c r="B75" i="13"/>
  <c r="B13" i="22"/>
  <c r="B120" i="19"/>
  <c r="M162" i="5"/>
  <c r="B134" i="19"/>
  <c r="L124" i="5"/>
  <c r="M94" i="5"/>
  <c r="B28" i="13"/>
  <c r="D106" i="5"/>
  <c r="F106" i="5" s="1"/>
  <c r="D102" i="5"/>
  <c r="F102" i="5" s="1"/>
  <c r="O201" i="5"/>
  <c r="L192" i="5"/>
  <c r="M139" i="5"/>
  <c r="M85" i="5"/>
  <c r="N85" i="5" s="1"/>
  <c r="F113" i="5"/>
  <c r="D78" i="5"/>
  <c r="F78" i="5" s="1"/>
  <c r="M62" i="5"/>
  <c r="O200" i="5"/>
  <c r="L165" i="5"/>
  <c r="M149" i="5"/>
  <c r="M137" i="5"/>
  <c r="N137" i="5" s="1"/>
  <c r="M133" i="5"/>
  <c r="M125" i="5"/>
  <c r="M121" i="5"/>
  <c r="M113" i="5"/>
  <c r="M109" i="5"/>
  <c r="D101" i="5"/>
  <c r="F101" i="5" s="1"/>
  <c r="M97" i="5"/>
  <c r="E35" i="5"/>
  <c r="O65" i="5"/>
  <c r="D200" i="5"/>
  <c r="F200" i="5" s="1"/>
  <c r="O199" i="5"/>
  <c r="M147" i="5"/>
  <c r="N147" i="5" s="1"/>
  <c r="D12" i="26"/>
  <c r="G11" i="5"/>
  <c r="G12" i="5"/>
  <c r="H13" i="5"/>
  <c r="D141" i="5"/>
  <c r="F141" i="5" s="1"/>
  <c r="M141" i="5"/>
  <c r="D129" i="5"/>
  <c r="F129" i="5" s="1"/>
  <c r="C10" i="5"/>
  <c r="H8" i="5"/>
  <c r="D9" i="28"/>
  <c r="E9" i="28" s="1"/>
  <c r="B9" i="13"/>
  <c r="M65" i="5"/>
  <c r="B12" i="13"/>
  <c r="M68" i="5"/>
  <c r="N68" i="5" s="1"/>
  <c r="H9" i="5"/>
  <c r="E44" i="5"/>
  <c r="D62" i="5"/>
  <c r="F62" i="5" s="1"/>
  <c r="J17" i="27"/>
  <c r="G17" i="27"/>
  <c r="J14" i="27"/>
  <c r="M153" i="5"/>
  <c r="N153" i="5" s="1"/>
  <c r="B97" i="13"/>
  <c r="B76" i="19"/>
  <c r="L132" i="5"/>
  <c r="M128" i="5"/>
  <c r="N128" i="5" s="1"/>
  <c r="I128" i="5" s="1"/>
  <c r="B72" i="13"/>
  <c r="B12" i="19"/>
  <c r="L62" i="5"/>
  <c r="B6" i="19"/>
  <c r="AH8" i="5"/>
  <c r="B78" i="22"/>
  <c r="B59" i="19"/>
  <c r="L115" i="5"/>
  <c r="N115" i="5" s="1"/>
  <c r="I115" i="5" s="1"/>
  <c r="D6" i="5"/>
  <c r="AH7" i="5"/>
  <c r="H7" i="5"/>
  <c r="B105" i="13"/>
  <c r="M161" i="5"/>
  <c r="N161" i="5" s="1"/>
  <c r="M136" i="5"/>
  <c r="B80" i="13"/>
  <c r="O109" i="5"/>
  <c r="B33" i="13"/>
  <c r="M89" i="5"/>
  <c r="B16" i="13"/>
  <c r="M72" i="5"/>
  <c r="F197" i="5"/>
  <c r="AH6" i="5"/>
  <c r="D14" i="26"/>
  <c r="E14" i="27" s="1"/>
  <c r="N14" i="27" s="1"/>
  <c r="G13" i="5"/>
  <c r="B42" i="22"/>
  <c r="D98" i="5"/>
  <c r="F98" i="5" s="1"/>
  <c r="D74" i="5"/>
  <c r="F74" i="5" s="1"/>
  <c r="B18" i="22"/>
  <c r="L74" i="5"/>
  <c r="L135" i="5"/>
  <c r="B79" i="19"/>
  <c r="B66" i="19"/>
  <c r="L122" i="5"/>
  <c r="D93" i="5"/>
  <c r="F93" i="5" s="1"/>
  <c r="L93" i="5"/>
  <c r="L119" i="5"/>
  <c r="B63" i="19"/>
  <c r="L109" i="5"/>
  <c r="B53" i="19"/>
  <c r="O105" i="5"/>
  <c r="B35" i="13"/>
  <c r="M91" i="5"/>
  <c r="B21" i="13"/>
  <c r="M77" i="5"/>
  <c r="C11" i="5"/>
  <c r="B23" i="22"/>
  <c r="D79" i="5"/>
  <c r="F79" i="5" s="1"/>
  <c r="B96" i="13"/>
  <c r="M152" i="5"/>
  <c r="N152" i="5" s="1"/>
  <c r="B115" i="19"/>
  <c r="L171" i="5"/>
  <c r="N171" i="5" s="1"/>
  <c r="I171" i="5" s="1"/>
  <c r="B80" i="19"/>
  <c r="L136" i="5"/>
  <c r="B58" i="19"/>
  <c r="L114" i="5"/>
  <c r="B40" i="19"/>
  <c r="L96" i="5"/>
  <c r="B43" i="13"/>
  <c r="M99" i="5"/>
  <c r="B32" i="13"/>
  <c r="M88" i="5"/>
  <c r="D13" i="28"/>
  <c r="B118" i="22"/>
  <c r="D174" i="5"/>
  <c r="F174" i="5" s="1"/>
  <c r="L174" i="5"/>
  <c r="N174" i="5" s="1"/>
  <c r="L166" i="5"/>
  <c r="B110" i="22"/>
  <c r="B102" i="22"/>
  <c r="D158" i="5"/>
  <c r="F158" i="5" s="1"/>
  <c r="L158" i="5"/>
  <c r="B94" i="22"/>
  <c r="D150" i="5"/>
  <c r="F150" i="5" s="1"/>
  <c r="B86" i="22"/>
  <c r="D142" i="5"/>
  <c r="F142" i="5" s="1"/>
  <c r="L142" i="5"/>
  <c r="D126" i="5"/>
  <c r="F126" i="5" s="1"/>
  <c r="B70" i="22"/>
  <c r="B62" i="22"/>
  <c r="D118" i="5"/>
  <c r="F118" i="5" s="1"/>
  <c r="B54" i="22"/>
  <c r="L110" i="5"/>
  <c r="N110" i="5" s="1"/>
  <c r="D84" i="5"/>
  <c r="F84" i="5" s="1"/>
  <c r="B28" i="22"/>
  <c r="J9" i="5"/>
  <c r="E36" i="5"/>
  <c r="D90" i="5"/>
  <c r="F90" i="5" s="1"/>
  <c r="M90" i="5"/>
  <c r="M86" i="5"/>
  <c r="D86" i="5"/>
  <c r="F86" i="5" s="1"/>
  <c r="D82" i="5"/>
  <c r="F82" i="5" s="1"/>
  <c r="M82" i="5"/>
  <c r="N82" i="5" s="1"/>
  <c r="I82" i="5" s="1"/>
  <c r="M70" i="5"/>
  <c r="D70" i="5"/>
  <c r="F70" i="5" s="1"/>
  <c r="D66" i="5"/>
  <c r="F66" i="5" s="1"/>
  <c r="M66" i="5"/>
  <c r="B87" i="13"/>
  <c r="M143" i="5"/>
  <c r="B108" i="19"/>
  <c r="L164" i="5"/>
  <c r="M107" i="5"/>
  <c r="B51" i="13"/>
  <c r="D15" i="28"/>
  <c r="AH14" i="5"/>
  <c r="B91" i="19"/>
  <c r="L149" i="5"/>
  <c r="B90" i="13"/>
  <c r="B118" i="13"/>
  <c r="B138" i="19"/>
  <c r="N131" i="5"/>
  <c r="I131" i="5" s="1"/>
  <c r="M129" i="5"/>
  <c r="O101" i="5"/>
  <c r="L87" i="5"/>
  <c r="D195" i="5"/>
  <c r="F195" i="5" s="1"/>
  <c r="D143" i="5"/>
  <c r="F143" i="5" s="1"/>
  <c r="E43" i="5"/>
  <c r="D89" i="5"/>
  <c r="F89" i="5" s="1"/>
  <c r="D172" i="5"/>
  <c r="F172" i="5" s="1"/>
  <c r="B5" i="5"/>
  <c r="B2" i="11" s="1"/>
  <c r="D117" i="5"/>
  <c r="F117" i="5" s="1"/>
  <c r="D157" i="5"/>
  <c r="F157" i="5" s="1"/>
  <c r="B77" i="22"/>
  <c r="B109" i="22"/>
  <c r="D153" i="5"/>
  <c r="D170" i="5"/>
  <c r="F170" i="5" s="1"/>
  <c r="D99" i="5"/>
  <c r="F99" i="5" s="1"/>
  <c r="L16" i="29"/>
  <c r="L7" i="29"/>
  <c r="L141" i="5"/>
  <c r="O140" i="5"/>
  <c r="D159" i="5"/>
  <c r="F159" i="5" s="1"/>
  <c r="F120" i="5"/>
  <c r="D165" i="5"/>
  <c r="F77" i="5"/>
  <c r="B9" i="5"/>
  <c r="B95" i="22"/>
  <c r="B48" i="22"/>
  <c r="B38" i="22"/>
  <c r="B33" i="22"/>
  <c r="B10" i="22"/>
  <c r="B6" i="22"/>
  <c r="J13" i="5"/>
  <c r="L173" i="5"/>
  <c r="N173" i="5" s="1"/>
  <c r="L133" i="5"/>
  <c r="O124" i="5"/>
  <c r="M101" i="5"/>
  <c r="L69" i="5"/>
  <c r="D105" i="5"/>
  <c r="F105" i="5" s="1"/>
  <c r="D83" i="5"/>
  <c r="F83" i="5" s="1"/>
  <c r="D125" i="5"/>
  <c r="F125" i="5" s="1"/>
  <c r="D173" i="5"/>
  <c r="F173" i="5" s="1"/>
  <c r="B53" i="22"/>
  <c r="B85" i="22"/>
  <c r="J10" i="5"/>
  <c r="J13" i="27"/>
  <c r="B97" i="19"/>
  <c r="B92" i="19"/>
  <c r="B135" i="19"/>
  <c r="L130" i="5"/>
  <c r="N130" i="5" s="1"/>
  <c r="I130" i="5" s="1"/>
  <c r="L126" i="5"/>
  <c r="O120" i="5"/>
  <c r="M112" i="5"/>
  <c r="N112" i="5" s="1"/>
  <c r="M117" i="5"/>
  <c r="L98" i="5"/>
  <c r="L61" i="5"/>
  <c r="L79" i="5"/>
  <c r="M74" i="5"/>
  <c r="O58" i="5"/>
  <c r="D111" i="5"/>
  <c r="F111" i="5" s="1"/>
  <c r="D94" i="5"/>
  <c r="F94" i="5" s="1"/>
  <c r="F140" i="5"/>
  <c r="B111" i="22"/>
  <c r="B55" i="22"/>
  <c r="D97" i="5"/>
  <c r="F97" i="5" s="1"/>
  <c r="D148" i="5"/>
  <c r="F148" i="5" s="1"/>
  <c r="J11" i="27"/>
  <c r="B144" i="22"/>
  <c r="M144" i="5"/>
  <c r="M145" i="5"/>
  <c r="N150" i="5"/>
  <c r="M156" i="5"/>
  <c r="B101" i="13"/>
  <c r="M164" i="5"/>
  <c r="M169" i="5"/>
  <c r="N169" i="5" s="1"/>
  <c r="M193" i="5"/>
  <c r="N193" i="5" s="1"/>
  <c r="M87" i="5"/>
  <c r="L73" i="5"/>
  <c r="N73" i="5" s="1"/>
  <c r="O61" i="5"/>
  <c r="D127" i="5"/>
  <c r="F127" i="5" s="1"/>
  <c r="D168" i="5"/>
  <c r="F168" i="5" s="1"/>
  <c r="B69" i="22"/>
  <c r="B101" i="22"/>
  <c r="J8" i="27"/>
  <c r="L14" i="29"/>
  <c r="L157" i="5"/>
  <c r="B77" i="19"/>
  <c r="L83" i="5"/>
  <c r="N83" i="5" s="1"/>
  <c r="M78" i="5"/>
  <c r="D135" i="5"/>
  <c r="F135" i="5" s="1"/>
  <c r="L6" i="29"/>
  <c r="D199" i="5"/>
  <c r="F199" i="5" s="1"/>
  <c r="D198" i="5"/>
  <c r="F198" i="5" s="1"/>
  <c r="B143" i="22"/>
  <c r="D201" i="5"/>
  <c r="F201" i="5" s="1"/>
  <c r="F18" i="32"/>
  <c r="P174" i="5"/>
  <c r="M165" i="5"/>
  <c r="B116" i="19"/>
  <c r="L172" i="5"/>
  <c r="L146" i="5"/>
  <c r="N146" i="5" s="1"/>
  <c r="I146" i="5" s="1"/>
  <c r="B95" i="13"/>
  <c r="M151" i="5"/>
  <c r="B89" i="19"/>
  <c r="L145" i="5"/>
  <c r="B117" i="13"/>
  <c r="N167" i="5"/>
  <c r="I167" i="5" s="1"/>
  <c r="L163" i="5"/>
  <c r="B107" i="19"/>
  <c r="B134" i="13"/>
  <c r="M190" i="5"/>
  <c r="B107" i="13"/>
  <c r="M163" i="5"/>
  <c r="L162" i="5"/>
  <c r="B106" i="19"/>
  <c r="L151" i="5"/>
  <c r="B95" i="19"/>
  <c r="B139" i="19"/>
  <c r="L195" i="5"/>
  <c r="B94" i="13"/>
  <c r="B100" i="19"/>
  <c r="B105" i="19"/>
  <c r="M158" i="5"/>
  <c r="M160" i="5"/>
  <c r="N160" i="5" s="1"/>
  <c r="M176" i="5"/>
  <c r="N176" i="5" s="1"/>
  <c r="I176" i="5" s="1"/>
  <c r="B111" i="19"/>
  <c r="M170" i="5"/>
  <c r="B136" i="13"/>
  <c r="M192" i="5"/>
  <c r="M138" i="5"/>
  <c r="N138" i="5" s="1"/>
  <c r="I138" i="5" s="1"/>
  <c r="B76" i="13"/>
  <c r="L129" i="5"/>
  <c r="B73" i="13"/>
  <c r="M122" i="5"/>
  <c r="L117" i="5"/>
  <c r="B59" i="13"/>
  <c r="B138" i="13"/>
  <c r="M194" i="5"/>
  <c r="N194" i="5" s="1"/>
  <c r="I194" i="5" s="1"/>
  <c r="L134" i="5"/>
  <c r="M135" i="5"/>
  <c r="B67" i="13"/>
  <c r="M123" i="5"/>
  <c r="M116" i="5"/>
  <c r="N116" i="5" s="1"/>
  <c r="I116" i="5" s="1"/>
  <c r="B60" i="13"/>
  <c r="B46" i="19"/>
  <c r="L102" i="5"/>
  <c r="N102" i="5" s="1"/>
  <c r="B47" i="13"/>
  <c r="M103" i="5"/>
  <c r="N103" i="5" s="1"/>
  <c r="I103" i="5" s="1"/>
  <c r="B41" i="19"/>
  <c r="L97" i="5"/>
  <c r="B63" i="13"/>
  <c r="M119" i="5"/>
  <c r="L99" i="5"/>
  <c r="L104" i="5"/>
  <c r="B48" i="19"/>
  <c r="B39" i="13"/>
  <c r="M95" i="5"/>
  <c r="L139" i="5"/>
  <c r="B68" i="13"/>
  <c r="L125" i="5"/>
  <c r="B61" i="13"/>
  <c r="M106" i="5"/>
  <c r="B50" i="13"/>
  <c r="B75" i="19"/>
  <c r="B70" i="19"/>
  <c r="B62" i="19"/>
  <c r="L118" i="5"/>
  <c r="L113" i="5"/>
  <c r="L100" i="5"/>
  <c r="B42" i="19"/>
  <c r="M105" i="5"/>
  <c r="N105" i="5" s="1"/>
  <c r="L90" i="5"/>
  <c r="L92" i="5"/>
  <c r="B18" i="13"/>
  <c r="B23" i="19"/>
  <c r="L80" i="5"/>
  <c r="N80" i="5" s="1"/>
  <c r="B22" i="13"/>
  <c r="L70" i="5"/>
  <c r="L58" i="5"/>
  <c r="L84" i="5"/>
  <c r="L88" i="5"/>
  <c r="B9" i="19"/>
  <c r="L65" i="5"/>
  <c r="B3" i="13"/>
  <c r="M59" i="5"/>
  <c r="N59" i="5" s="1"/>
  <c r="I59" i="5" s="1"/>
  <c r="N76" i="5"/>
  <c r="I76" i="5" s="1"/>
  <c r="B16" i="19"/>
  <c r="L72" i="5"/>
  <c r="B13" i="13"/>
  <c r="M69" i="5"/>
  <c r="M93" i="5"/>
  <c r="B21" i="19"/>
  <c r="L77" i="5"/>
  <c r="B5" i="13"/>
  <c r="M61" i="5"/>
  <c r="E8" i="29"/>
  <c r="B140" i="22"/>
  <c r="F6" i="5"/>
  <c r="AH13" i="5"/>
  <c r="D119" i="5"/>
  <c r="F119" i="5" s="1"/>
  <c r="D151" i="5"/>
  <c r="F151" i="5" s="1"/>
  <c r="B59" i="22"/>
  <c r="B107" i="22"/>
  <c r="B64" i="22"/>
  <c r="AG11" i="5"/>
  <c r="AG12" i="5"/>
  <c r="D144" i="5"/>
  <c r="B8" i="5"/>
  <c r="B5" i="11" s="1"/>
  <c r="D137" i="5"/>
  <c r="F137" i="5" s="1"/>
  <c r="D107" i="5"/>
  <c r="F107" i="5" s="1"/>
  <c r="D155" i="5"/>
  <c r="F155" i="5" s="1"/>
  <c r="B7" i="5"/>
  <c r="B4" i="11" s="1"/>
  <c r="B97" i="22"/>
  <c r="B37" i="22"/>
  <c r="J7" i="5"/>
  <c r="B67" i="22"/>
  <c r="D123" i="5"/>
  <c r="F123" i="5" s="1"/>
  <c r="H14" i="5"/>
  <c r="H6" i="5"/>
  <c r="AH9" i="5"/>
  <c r="AG13" i="5"/>
  <c r="D14" i="28"/>
  <c r="D6" i="28"/>
  <c r="D10" i="28"/>
  <c r="D177" i="5"/>
  <c r="B113" i="22"/>
  <c r="D169" i="5"/>
  <c r="B89" i="22"/>
  <c r="D145" i="5"/>
  <c r="F145" i="5" s="1"/>
  <c r="D121" i="5"/>
  <c r="F121" i="5" s="1"/>
  <c r="B17" i="22"/>
  <c r="B104" i="22"/>
  <c r="D160" i="5"/>
  <c r="F160" i="5" s="1"/>
  <c r="B112" i="22"/>
  <c r="B63" i="22"/>
  <c r="D166" i="5"/>
  <c r="F166" i="5" s="1"/>
  <c r="D122" i="5"/>
  <c r="F122" i="5" s="1"/>
  <c r="D154" i="5"/>
  <c r="F154" i="5" s="1"/>
  <c r="D134" i="5"/>
  <c r="F134" i="5" s="1"/>
  <c r="D110" i="5"/>
  <c r="F110" i="5" s="1"/>
  <c r="E202" i="5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16" i="5"/>
  <c r="J16" i="27"/>
  <c r="L201" i="5"/>
  <c r="I68" i="5" l="1"/>
  <c r="I63" i="5"/>
  <c r="N140" i="5"/>
  <c r="I140" i="5" s="1"/>
  <c r="L17" i="27"/>
  <c r="O17" i="29"/>
  <c r="N69" i="5"/>
  <c r="I69" i="5" s="1"/>
  <c r="N190" i="5"/>
  <c r="I15" i="28"/>
  <c r="I150" i="5"/>
  <c r="I161" i="5"/>
  <c r="I67" i="5"/>
  <c r="I105" i="5"/>
  <c r="I193" i="5"/>
  <c r="N91" i="5"/>
  <c r="N77" i="5"/>
  <c r="I77" i="5" s="1"/>
  <c r="N100" i="5"/>
  <c r="I100" i="5" s="1"/>
  <c r="N148" i="5"/>
  <c r="N108" i="5"/>
  <c r="I108" i="5" s="1"/>
  <c r="Y14" i="5"/>
  <c r="E8" i="28"/>
  <c r="N86" i="5"/>
  <c r="I86" i="5" s="1"/>
  <c r="N65" i="5"/>
  <c r="I65" i="5" s="1"/>
  <c r="I81" i="5"/>
  <c r="N172" i="5"/>
  <c r="I172" i="5" s="1"/>
  <c r="O7" i="5"/>
  <c r="O6" i="5"/>
  <c r="I8" i="28"/>
  <c r="I73" i="5"/>
  <c r="P81" i="5"/>
  <c r="K81" i="5" s="1"/>
  <c r="N104" i="5"/>
  <c r="I104" i="5" s="1"/>
  <c r="I102" i="5"/>
  <c r="I159" i="5"/>
  <c r="I10" i="28"/>
  <c r="Y12" i="5"/>
  <c r="B35" i="5"/>
  <c r="N145" i="5"/>
  <c r="I145" i="5" s="1"/>
  <c r="K174" i="5"/>
  <c r="D7" i="36"/>
  <c r="Y10" i="5"/>
  <c r="I75" i="5"/>
  <c r="I160" i="5"/>
  <c r="Y13" i="5"/>
  <c r="AD13" i="5" s="1"/>
  <c r="H9" i="32"/>
  <c r="E15" i="29"/>
  <c r="D11" i="5"/>
  <c r="B8" i="25"/>
  <c r="AH10" i="5"/>
  <c r="B7" i="25"/>
  <c r="E13" i="29"/>
  <c r="I80" i="5"/>
  <c r="N107" i="5"/>
  <c r="P107" i="5" s="1"/>
  <c r="K107" i="5" s="1"/>
  <c r="N121" i="5"/>
  <c r="E7" i="29"/>
  <c r="F7" i="29" s="1"/>
  <c r="I7" i="28"/>
  <c r="N125" i="5"/>
  <c r="I125" i="5" s="1"/>
  <c r="I14" i="28"/>
  <c r="D13" i="36"/>
  <c r="I190" i="5"/>
  <c r="N133" i="5"/>
  <c r="I133" i="5" s="1"/>
  <c r="N96" i="5"/>
  <c r="I96" i="5" s="1"/>
  <c r="I152" i="5"/>
  <c r="N79" i="5"/>
  <c r="I79" i="5" s="1"/>
  <c r="E9" i="29"/>
  <c r="F9" i="29" s="1"/>
  <c r="I9" i="28"/>
  <c r="D10" i="32"/>
  <c r="E9" i="32"/>
  <c r="AH21" i="5"/>
  <c r="H21" i="5"/>
  <c r="H22" i="5"/>
  <c r="AH22" i="5"/>
  <c r="AH32" i="5"/>
  <c r="H32" i="5"/>
  <c r="AH25" i="5"/>
  <c r="H25" i="5"/>
  <c r="AH30" i="5"/>
  <c r="H30" i="5"/>
  <c r="H20" i="5"/>
  <c r="AH20" i="5"/>
  <c r="AH29" i="5"/>
  <c r="H29" i="5"/>
  <c r="H26" i="5"/>
  <c r="AH26" i="5"/>
  <c r="AH23" i="5"/>
  <c r="H23" i="5"/>
  <c r="AH31" i="5"/>
  <c r="H31" i="5"/>
  <c r="AH24" i="5"/>
  <c r="H24" i="5"/>
  <c r="AH19" i="5"/>
  <c r="H19" i="5"/>
  <c r="H27" i="5"/>
  <c r="AH27" i="5"/>
  <c r="AH28" i="5"/>
  <c r="H28" i="5"/>
  <c r="AH18" i="5"/>
  <c r="H18" i="5"/>
  <c r="F7" i="27"/>
  <c r="Q7" i="27" s="1"/>
  <c r="E14" i="26"/>
  <c r="Y8" i="5"/>
  <c r="I111" i="5"/>
  <c r="N99" i="5"/>
  <c r="I99" i="5" s="1"/>
  <c r="N124" i="5"/>
  <c r="I124" i="5" s="1"/>
  <c r="I154" i="5"/>
  <c r="P73" i="5"/>
  <c r="K73" i="5" s="1"/>
  <c r="N101" i="5"/>
  <c r="I101" i="5" s="1"/>
  <c r="E13" i="26"/>
  <c r="F11" i="27"/>
  <c r="Q11" i="27" s="1"/>
  <c r="O13" i="5"/>
  <c r="N191" i="5"/>
  <c r="I191" i="5" s="1"/>
  <c r="P131" i="5"/>
  <c r="K131" i="5" s="1"/>
  <c r="I153" i="5"/>
  <c r="D15" i="26"/>
  <c r="E15" i="26" s="1"/>
  <c r="B11" i="11"/>
  <c r="I148" i="5"/>
  <c r="C36" i="5"/>
  <c r="N98" i="5"/>
  <c r="I98" i="5" s="1"/>
  <c r="I173" i="5"/>
  <c r="D9" i="5"/>
  <c r="B6" i="11"/>
  <c r="I110" i="5"/>
  <c r="I174" i="5"/>
  <c r="P177" i="5"/>
  <c r="I177" i="5"/>
  <c r="P191" i="5"/>
  <c r="K191" i="5" s="1"/>
  <c r="P85" i="5"/>
  <c r="K85" i="5" s="1"/>
  <c r="I85" i="5"/>
  <c r="P147" i="5"/>
  <c r="K147" i="5" s="1"/>
  <c r="I147" i="5"/>
  <c r="P121" i="5"/>
  <c r="K121" i="5" s="1"/>
  <c r="I121" i="5"/>
  <c r="P75" i="5"/>
  <c r="K75" i="5" s="1"/>
  <c r="Y6" i="5"/>
  <c r="N97" i="5"/>
  <c r="I97" i="5" s="1"/>
  <c r="P169" i="5"/>
  <c r="I169" i="5"/>
  <c r="P112" i="5"/>
  <c r="K112" i="5" s="1"/>
  <c r="I112" i="5"/>
  <c r="Y7" i="5"/>
  <c r="N92" i="5"/>
  <c r="I92" i="5" s="1"/>
  <c r="N78" i="5"/>
  <c r="P168" i="5"/>
  <c r="K168" i="5" s="1"/>
  <c r="I168" i="5"/>
  <c r="N84" i="5"/>
  <c r="I84" i="5" s="1"/>
  <c r="N90" i="5"/>
  <c r="I90" i="5" s="1"/>
  <c r="N170" i="5"/>
  <c r="I170" i="5" s="1"/>
  <c r="P83" i="5"/>
  <c r="K83" i="5" s="1"/>
  <c r="I83" i="5"/>
  <c r="N143" i="5"/>
  <c r="I143" i="5" s="1"/>
  <c r="P120" i="5"/>
  <c r="K120" i="5" s="1"/>
  <c r="I120" i="5"/>
  <c r="P127" i="5"/>
  <c r="K127" i="5" s="1"/>
  <c r="I127" i="5"/>
  <c r="P155" i="5"/>
  <c r="K155" i="5" s="1"/>
  <c r="I155" i="5"/>
  <c r="P137" i="5"/>
  <c r="K137" i="5" s="1"/>
  <c r="I137" i="5"/>
  <c r="J202" i="5"/>
  <c r="O10" i="5"/>
  <c r="O12" i="5"/>
  <c r="O8" i="5"/>
  <c r="O5" i="5"/>
  <c r="O11" i="5"/>
  <c r="Y9" i="5"/>
  <c r="AD10" i="5" s="1"/>
  <c r="N156" i="5"/>
  <c r="I156" i="5" s="1"/>
  <c r="P128" i="5"/>
  <c r="K128" i="5" s="1"/>
  <c r="N136" i="5"/>
  <c r="M6" i="5"/>
  <c r="B3" i="24" s="1"/>
  <c r="N129" i="5"/>
  <c r="I129" i="5" s="1"/>
  <c r="N142" i="5"/>
  <c r="N149" i="5"/>
  <c r="I149" i="5" s="1"/>
  <c r="D14" i="36"/>
  <c r="P115" i="5"/>
  <c r="K115" i="5" s="1"/>
  <c r="N89" i="5"/>
  <c r="I89" i="5" s="1"/>
  <c r="N64" i="5"/>
  <c r="I64" i="5" s="1"/>
  <c r="P67" i="5"/>
  <c r="K67" i="5" s="1"/>
  <c r="P108" i="5"/>
  <c r="K108" i="5" s="1"/>
  <c r="W6" i="5"/>
  <c r="F7" i="28" s="1"/>
  <c r="N113" i="5"/>
  <c r="I113" i="5" s="1"/>
  <c r="N139" i="5"/>
  <c r="I139" i="5" s="1"/>
  <c r="N119" i="5"/>
  <c r="P130" i="5"/>
  <c r="K130" i="5" s="1"/>
  <c r="Y11" i="5"/>
  <c r="O9" i="5"/>
  <c r="N157" i="5"/>
  <c r="I157" i="5" s="1"/>
  <c r="N126" i="5"/>
  <c r="C35" i="5"/>
  <c r="Y5" i="5"/>
  <c r="N88" i="5"/>
  <c r="I88" i="5" s="1"/>
  <c r="O14" i="5"/>
  <c r="O16" i="5"/>
  <c r="P110" i="5"/>
  <c r="K110" i="5" s="1"/>
  <c r="Y16" i="5"/>
  <c r="AG14" i="5"/>
  <c r="H11" i="5"/>
  <c r="N72" i="5"/>
  <c r="I72" i="5" s="1"/>
  <c r="D145" i="22"/>
  <c r="N60" i="5"/>
  <c r="I60" i="5" s="1"/>
  <c r="D10" i="5"/>
  <c r="I10" i="5" s="1"/>
  <c r="N192" i="5"/>
  <c r="C145" i="22"/>
  <c r="N144" i="5"/>
  <c r="N132" i="5"/>
  <c r="I132" i="5" s="1"/>
  <c r="P63" i="5"/>
  <c r="K63" i="5" s="1"/>
  <c r="P71" i="5"/>
  <c r="K71" i="5" s="1"/>
  <c r="N66" i="5"/>
  <c r="P140" i="5"/>
  <c r="K140" i="5" s="1"/>
  <c r="N141" i="5"/>
  <c r="I141" i="5" s="1"/>
  <c r="W11" i="5"/>
  <c r="F12" i="28" s="1"/>
  <c r="V14" i="5"/>
  <c r="F15" i="26" s="1"/>
  <c r="N122" i="5"/>
  <c r="N114" i="5"/>
  <c r="I114" i="5" s="1"/>
  <c r="N109" i="5"/>
  <c r="I109" i="5" s="1"/>
  <c r="V11" i="5"/>
  <c r="F12" i="26" s="1"/>
  <c r="N166" i="5"/>
  <c r="N94" i="5"/>
  <c r="M12" i="5"/>
  <c r="B9" i="24" s="1"/>
  <c r="N165" i="5"/>
  <c r="I165" i="5" s="1"/>
  <c r="N158" i="5"/>
  <c r="I158" i="5" s="1"/>
  <c r="N61" i="5"/>
  <c r="I61" i="5" s="1"/>
  <c r="L14" i="5"/>
  <c r="B11" i="17" s="1"/>
  <c r="N62" i="5"/>
  <c r="W10" i="5"/>
  <c r="F11" i="28" s="1"/>
  <c r="P175" i="5"/>
  <c r="K175" i="5" s="1"/>
  <c r="N123" i="5"/>
  <c r="I123" i="5" s="1"/>
  <c r="P96" i="5"/>
  <c r="K96" i="5" s="1"/>
  <c r="P68" i="5"/>
  <c r="K68" i="5" s="1"/>
  <c r="L12" i="5"/>
  <c r="B9" i="17" s="1"/>
  <c r="W12" i="5"/>
  <c r="F13" i="28" s="1"/>
  <c r="G13" i="28" s="1"/>
  <c r="N163" i="5"/>
  <c r="I163" i="5" s="1"/>
  <c r="W5" i="5"/>
  <c r="F6" i="28" s="1"/>
  <c r="V8" i="5"/>
  <c r="F9" i="26" s="1"/>
  <c r="P150" i="5"/>
  <c r="K150" i="5" s="1"/>
  <c r="P173" i="5"/>
  <c r="K173" i="5" s="1"/>
  <c r="P82" i="5"/>
  <c r="K82" i="5" s="1"/>
  <c r="P171" i="5"/>
  <c r="K171" i="5" s="1"/>
  <c r="P153" i="5"/>
  <c r="P86" i="5"/>
  <c r="K86" i="5" s="1"/>
  <c r="P193" i="5"/>
  <c r="K193" i="5" s="1"/>
  <c r="F14" i="27"/>
  <c r="Q14" i="27" s="1"/>
  <c r="F11" i="5"/>
  <c r="D12" i="28"/>
  <c r="C37" i="5"/>
  <c r="C40" i="5"/>
  <c r="C45" i="5"/>
  <c r="C48" i="5"/>
  <c r="D10" i="26"/>
  <c r="AG10" i="5"/>
  <c r="G10" i="5"/>
  <c r="N74" i="5"/>
  <c r="I74" i="5" s="1"/>
  <c r="H12" i="5"/>
  <c r="P161" i="5"/>
  <c r="K161" i="5" s="1"/>
  <c r="AH11" i="5"/>
  <c r="H10" i="5"/>
  <c r="D11" i="28"/>
  <c r="E12" i="26"/>
  <c r="E12" i="27"/>
  <c r="N12" i="27" s="1"/>
  <c r="W8" i="5"/>
  <c r="F9" i="28" s="1"/>
  <c r="G9" i="28" s="1"/>
  <c r="M11" i="5"/>
  <c r="P79" i="5"/>
  <c r="K79" i="5" s="1"/>
  <c r="F165" i="5"/>
  <c r="F13" i="5" s="1"/>
  <c r="D13" i="5"/>
  <c r="D6" i="26"/>
  <c r="D6" i="36" s="1"/>
  <c r="E7" i="36" s="1"/>
  <c r="D5" i="5"/>
  <c r="AG6" i="5"/>
  <c r="G6" i="5"/>
  <c r="N87" i="5"/>
  <c r="I87" i="5" s="1"/>
  <c r="P152" i="5"/>
  <c r="K152" i="5" s="1"/>
  <c r="AH12" i="5"/>
  <c r="N117" i="5"/>
  <c r="F153" i="5"/>
  <c r="F12" i="5" s="1"/>
  <c r="D12" i="5"/>
  <c r="N164" i="5"/>
  <c r="I164" i="5" s="1"/>
  <c r="D17" i="28"/>
  <c r="AH17" i="5"/>
  <c r="C47" i="5"/>
  <c r="C46" i="5"/>
  <c r="C38" i="5"/>
  <c r="H17" i="5"/>
  <c r="C39" i="5"/>
  <c r="B145" i="19"/>
  <c r="P176" i="5"/>
  <c r="K176" i="5" s="1"/>
  <c r="D14" i="5"/>
  <c r="F177" i="5"/>
  <c r="E15" i="28"/>
  <c r="V10" i="5"/>
  <c r="N118" i="5"/>
  <c r="I118" i="5" s="1"/>
  <c r="L10" i="5"/>
  <c r="P133" i="5"/>
  <c r="K133" i="5" s="1"/>
  <c r="W14" i="5"/>
  <c r="L8" i="5"/>
  <c r="W13" i="5"/>
  <c r="AD11" i="5"/>
  <c r="N151" i="5"/>
  <c r="E10" i="28"/>
  <c r="E10" i="29"/>
  <c r="D8" i="26"/>
  <c r="AG7" i="5"/>
  <c r="G7" i="5"/>
  <c r="D7" i="5"/>
  <c r="P77" i="5"/>
  <c r="K77" i="5" s="1"/>
  <c r="P76" i="5"/>
  <c r="K76" i="5" s="1"/>
  <c r="P113" i="5"/>
  <c r="K113" i="5" s="1"/>
  <c r="L7" i="5"/>
  <c r="P194" i="5"/>
  <c r="K194" i="5" s="1"/>
  <c r="P156" i="5"/>
  <c r="K156" i="5" s="1"/>
  <c r="M13" i="5"/>
  <c r="E7" i="28"/>
  <c r="E6" i="29"/>
  <c r="F6" i="29" s="1"/>
  <c r="P84" i="5"/>
  <c r="K84" i="5" s="1"/>
  <c r="W9" i="5"/>
  <c r="M9" i="5"/>
  <c r="P104" i="5"/>
  <c r="K104" i="5" s="1"/>
  <c r="P105" i="5"/>
  <c r="K105" i="5" s="1"/>
  <c r="P160" i="5"/>
  <c r="K160" i="5" s="1"/>
  <c r="P102" i="5"/>
  <c r="K102" i="5" s="1"/>
  <c r="N134" i="5"/>
  <c r="I134" i="5" s="1"/>
  <c r="L11" i="5"/>
  <c r="N162" i="5"/>
  <c r="I162" i="5" s="1"/>
  <c r="L13" i="5"/>
  <c r="P163" i="5"/>
  <c r="K163" i="5" s="1"/>
  <c r="P167" i="5"/>
  <c r="K167" i="5" s="1"/>
  <c r="P145" i="5"/>
  <c r="K145" i="5" s="1"/>
  <c r="V5" i="5"/>
  <c r="N58" i="5"/>
  <c r="L5" i="5"/>
  <c r="P103" i="5"/>
  <c r="K103" i="5" s="1"/>
  <c r="F9" i="5"/>
  <c r="F13" i="27"/>
  <c r="Q13" i="27" s="1"/>
  <c r="P59" i="5"/>
  <c r="K59" i="5" s="1"/>
  <c r="M5" i="5"/>
  <c r="P69" i="5"/>
  <c r="K69" i="5" s="1"/>
  <c r="V9" i="5"/>
  <c r="P99" i="5"/>
  <c r="K99" i="5" s="1"/>
  <c r="N106" i="5"/>
  <c r="I106" i="5" s="1"/>
  <c r="P190" i="5"/>
  <c r="K190" i="5" s="1"/>
  <c r="P154" i="5"/>
  <c r="K154" i="5" s="1"/>
  <c r="V12" i="5"/>
  <c r="P148" i="5"/>
  <c r="K148" i="5" s="1"/>
  <c r="J203" i="5"/>
  <c r="O202" i="5"/>
  <c r="F169" i="5"/>
  <c r="B36" i="5"/>
  <c r="AG8" i="5"/>
  <c r="G8" i="5"/>
  <c r="AG9" i="5"/>
  <c r="D9" i="26"/>
  <c r="D8" i="5"/>
  <c r="G9" i="5"/>
  <c r="V6" i="5"/>
  <c r="L6" i="5"/>
  <c r="N70" i="5"/>
  <c r="I70" i="5" s="1"/>
  <c r="M10" i="5"/>
  <c r="P101" i="5"/>
  <c r="K101" i="5" s="1"/>
  <c r="P111" i="5"/>
  <c r="K111" i="5" s="1"/>
  <c r="L9" i="5"/>
  <c r="P158" i="5"/>
  <c r="K158" i="5" s="1"/>
  <c r="V13" i="5"/>
  <c r="F15" i="29"/>
  <c r="H15" i="29"/>
  <c r="E214" i="5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17" i="5"/>
  <c r="E14" i="29"/>
  <c r="E14" i="28"/>
  <c r="F144" i="5"/>
  <c r="N93" i="5"/>
  <c r="M7" i="5"/>
  <c r="W7" i="5"/>
  <c r="P97" i="5"/>
  <c r="K97" i="5" s="1"/>
  <c r="N135" i="5"/>
  <c r="I135" i="5" s="1"/>
  <c r="J16" i="5"/>
  <c r="E38" i="5"/>
  <c r="E46" i="5"/>
  <c r="H8" i="29"/>
  <c r="F8" i="29"/>
  <c r="V7" i="5"/>
  <c r="P65" i="5"/>
  <c r="K65" i="5" s="1"/>
  <c r="P80" i="5"/>
  <c r="K80" i="5" s="1"/>
  <c r="M14" i="5"/>
  <c r="N95" i="5"/>
  <c r="I95" i="5" s="1"/>
  <c r="M8" i="5"/>
  <c r="P138" i="5"/>
  <c r="K138" i="5" s="1"/>
  <c r="P116" i="5"/>
  <c r="K116" i="5" s="1"/>
  <c r="P146" i="5"/>
  <c r="K146" i="5" s="1"/>
  <c r="F19" i="32"/>
  <c r="AD12" i="5" l="1"/>
  <c r="P100" i="5"/>
  <c r="K100" i="5" s="1"/>
  <c r="P172" i="5"/>
  <c r="K172" i="5" s="1"/>
  <c r="AD8" i="5"/>
  <c r="P125" i="5"/>
  <c r="K125" i="5" s="1"/>
  <c r="AD14" i="5"/>
  <c r="T7" i="5"/>
  <c r="P90" i="5"/>
  <c r="K90" i="5" s="1"/>
  <c r="P129" i="5"/>
  <c r="K129" i="5" s="1"/>
  <c r="N14" i="5"/>
  <c r="H9" i="29"/>
  <c r="I107" i="5"/>
  <c r="P170" i="5"/>
  <c r="K170" i="5" s="1"/>
  <c r="Y35" i="5"/>
  <c r="J14" i="36"/>
  <c r="AD7" i="5"/>
  <c r="I91" i="5"/>
  <c r="P91" i="5"/>
  <c r="K91" i="5" s="1"/>
  <c r="T6" i="5"/>
  <c r="T8" i="5"/>
  <c r="AD9" i="5"/>
  <c r="I12" i="5"/>
  <c r="I12" i="28"/>
  <c r="P143" i="5"/>
  <c r="K143" i="5" s="1"/>
  <c r="P157" i="5"/>
  <c r="K157" i="5" s="1"/>
  <c r="I11" i="5"/>
  <c r="P124" i="5"/>
  <c r="K124" i="5" s="1"/>
  <c r="P92" i="5"/>
  <c r="K92" i="5" s="1"/>
  <c r="P98" i="5"/>
  <c r="K98" i="5" s="1"/>
  <c r="P123" i="5"/>
  <c r="K123" i="5" s="1"/>
  <c r="AD6" i="5"/>
  <c r="I13" i="28"/>
  <c r="H13" i="29"/>
  <c r="F13" i="29"/>
  <c r="E11" i="28"/>
  <c r="I11" i="28"/>
  <c r="P72" i="5"/>
  <c r="K72" i="5" s="1"/>
  <c r="P114" i="5"/>
  <c r="K114" i="5" s="1"/>
  <c r="P61" i="5"/>
  <c r="K61" i="5" s="1"/>
  <c r="P139" i="5"/>
  <c r="K139" i="5" s="1"/>
  <c r="K153" i="5"/>
  <c r="D11" i="32"/>
  <c r="E10" i="32"/>
  <c r="G10" i="32"/>
  <c r="H10" i="32" s="1"/>
  <c r="E14" i="36"/>
  <c r="J7" i="36"/>
  <c r="AB10" i="5"/>
  <c r="T14" i="5"/>
  <c r="F10" i="5"/>
  <c r="K10" i="5" s="1"/>
  <c r="P89" i="5"/>
  <c r="K89" i="5" s="1"/>
  <c r="P60" i="5"/>
  <c r="K60" i="5" s="1"/>
  <c r="P64" i="5"/>
  <c r="K64" i="5" s="1"/>
  <c r="T13" i="5"/>
  <c r="D15" i="36"/>
  <c r="E15" i="27"/>
  <c r="N15" i="27" s="1"/>
  <c r="K169" i="5"/>
  <c r="Y36" i="5"/>
  <c r="K177" i="5"/>
  <c r="O35" i="5"/>
  <c r="T11" i="5"/>
  <c r="O38" i="5"/>
  <c r="T12" i="5"/>
  <c r="T10" i="5"/>
  <c r="O46" i="5"/>
  <c r="P122" i="5"/>
  <c r="K122" i="5" s="1"/>
  <c r="I122" i="5"/>
  <c r="P119" i="5"/>
  <c r="K119" i="5" s="1"/>
  <c r="I119" i="5"/>
  <c r="P136" i="5"/>
  <c r="K136" i="5" s="1"/>
  <c r="I136" i="5"/>
  <c r="N12" i="5"/>
  <c r="I151" i="5"/>
  <c r="P94" i="5"/>
  <c r="K94" i="5" s="1"/>
  <c r="I94" i="5"/>
  <c r="P144" i="5"/>
  <c r="K144" i="5" s="1"/>
  <c r="I144" i="5"/>
  <c r="P126" i="5"/>
  <c r="K126" i="5" s="1"/>
  <c r="I126" i="5"/>
  <c r="N7" i="5"/>
  <c r="I93" i="5"/>
  <c r="P117" i="5"/>
  <c r="K117" i="5" s="1"/>
  <c r="I117" i="5"/>
  <c r="P166" i="5"/>
  <c r="K166" i="5" s="1"/>
  <c r="I166" i="5"/>
  <c r="Y38" i="5"/>
  <c r="P78" i="5"/>
  <c r="K78" i="5" s="1"/>
  <c r="I78" i="5"/>
  <c r="P62" i="5"/>
  <c r="K62" i="5" s="1"/>
  <c r="I62" i="5"/>
  <c r="P192" i="5"/>
  <c r="K192" i="5" s="1"/>
  <c r="I192" i="5"/>
  <c r="T9" i="5"/>
  <c r="P142" i="5"/>
  <c r="K142" i="5" s="1"/>
  <c r="I142" i="5"/>
  <c r="P66" i="5"/>
  <c r="K66" i="5" s="1"/>
  <c r="I66" i="5"/>
  <c r="P88" i="5"/>
  <c r="K88" i="5" s="1"/>
  <c r="Y46" i="5"/>
  <c r="O36" i="5"/>
  <c r="AB11" i="5"/>
  <c r="P149" i="5"/>
  <c r="K149" i="5" s="1"/>
  <c r="X13" i="5"/>
  <c r="P132" i="5"/>
  <c r="K132" i="5" s="1"/>
  <c r="X12" i="5"/>
  <c r="P141" i="5"/>
  <c r="K141" i="5" s="1"/>
  <c r="P165" i="5"/>
  <c r="K165" i="5" s="1"/>
  <c r="X11" i="5"/>
  <c r="Z11" i="5" s="1"/>
  <c r="AB8" i="5"/>
  <c r="AB12" i="5"/>
  <c r="AA14" i="5"/>
  <c r="X14" i="5"/>
  <c r="AC14" i="5" s="1"/>
  <c r="N13" i="5"/>
  <c r="G11" i="28"/>
  <c r="R12" i="5"/>
  <c r="W35" i="5"/>
  <c r="AB6" i="5"/>
  <c r="X8" i="5"/>
  <c r="Z8" i="5" s="1"/>
  <c r="P109" i="5"/>
  <c r="K109" i="5" s="1"/>
  <c r="V36" i="5"/>
  <c r="Q12" i="5"/>
  <c r="K12" i="5"/>
  <c r="G12" i="28"/>
  <c r="B8" i="24"/>
  <c r="I13" i="5"/>
  <c r="K13" i="5"/>
  <c r="F12" i="27"/>
  <c r="Q12" i="27" s="1"/>
  <c r="E10" i="27"/>
  <c r="N10" i="27" s="1"/>
  <c r="E11" i="26"/>
  <c r="D10" i="36"/>
  <c r="P14" i="5"/>
  <c r="P87" i="5"/>
  <c r="K87" i="5" s="1"/>
  <c r="E11" i="29"/>
  <c r="D11" i="36"/>
  <c r="W36" i="5"/>
  <c r="P74" i="5"/>
  <c r="K74" i="5" s="1"/>
  <c r="D35" i="5"/>
  <c r="F5" i="5"/>
  <c r="P164" i="5"/>
  <c r="K164" i="5" s="1"/>
  <c r="E6" i="27"/>
  <c r="N6" i="27" s="1"/>
  <c r="E7" i="26"/>
  <c r="E13" i="28"/>
  <c r="D12" i="36"/>
  <c r="E12" i="29"/>
  <c r="E12" i="28"/>
  <c r="I6" i="5"/>
  <c r="E17" i="29"/>
  <c r="E13" i="25"/>
  <c r="C13" i="25"/>
  <c r="D13" i="25"/>
  <c r="Z14" i="5"/>
  <c r="F7" i="5"/>
  <c r="K7" i="5" s="1"/>
  <c r="I7" i="5"/>
  <c r="B5" i="17"/>
  <c r="L36" i="5"/>
  <c r="Q8" i="5"/>
  <c r="E226" i="5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18" i="5"/>
  <c r="J18" i="5" s="1"/>
  <c r="B7" i="24"/>
  <c r="R10" i="5"/>
  <c r="R11" i="5"/>
  <c r="P95" i="5"/>
  <c r="N8" i="5"/>
  <c r="F9" i="36"/>
  <c r="I9" i="27"/>
  <c r="G9" i="26"/>
  <c r="AA10" i="5"/>
  <c r="X10" i="5"/>
  <c r="F11" i="26"/>
  <c r="AA11" i="5"/>
  <c r="I14" i="5"/>
  <c r="D8" i="36"/>
  <c r="E8" i="26"/>
  <c r="E8" i="27"/>
  <c r="N8" i="27" s="1"/>
  <c r="F14" i="29"/>
  <c r="H14" i="29"/>
  <c r="N5" i="5"/>
  <c r="I58" i="5"/>
  <c r="P58" i="5"/>
  <c r="P106" i="5"/>
  <c r="N9" i="5"/>
  <c r="K12" i="29"/>
  <c r="P12" i="29" s="1"/>
  <c r="P135" i="5"/>
  <c r="K135" i="5" s="1"/>
  <c r="B6" i="24"/>
  <c r="R9" i="5"/>
  <c r="K7" i="29"/>
  <c r="P7" i="29" s="1"/>
  <c r="G7" i="28"/>
  <c r="P151" i="5"/>
  <c r="K151" i="5" s="1"/>
  <c r="B7" i="17"/>
  <c r="Q10" i="5"/>
  <c r="R8" i="5"/>
  <c r="M36" i="5"/>
  <c r="B5" i="24"/>
  <c r="J17" i="5"/>
  <c r="E37" i="5"/>
  <c r="E45" i="5"/>
  <c r="B2" i="17"/>
  <c r="L35" i="5"/>
  <c r="K13" i="29"/>
  <c r="P13" i="29" s="1"/>
  <c r="F10" i="28"/>
  <c r="G10" i="28" s="1"/>
  <c r="AB9" i="5"/>
  <c r="K6" i="29"/>
  <c r="P6" i="29" s="1"/>
  <c r="G6" i="28"/>
  <c r="F14" i="28"/>
  <c r="AB13" i="5"/>
  <c r="P118" i="5"/>
  <c r="N10" i="5"/>
  <c r="F14" i="5"/>
  <c r="K9" i="29"/>
  <c r="P9" i="29" s="1"/>
  <c r="V35" i="5"/>
  <c r="F6" i="26"/>
  <c r="X5" i="5"/>
  <c r="B10" i="17"/>
  <c r="Q13" i="5"/>
  <c r="K11" i="29"/>
  <c r="P11" i="29" s="1"/>
  <c r="F10" i="29"/>
  <c r="H10" i="29"/>
  <c r="F15" i="28"/>
  <c r="AB14" i="5"/>
  <c r="F20" i="32"/>
  <c r="O203" i="5"/>
  <c r="J204" i="5"/>
  <c r="F8" i="28"/>
  <c r="G8" i="28" s="1"/>
  <c r="AB7" i="5"/>
  <c r="F14" i="26"/>
  <c r="AA13" i="5"/>
  <c r="B3" i="17"/>
  <c r="Q6" i="5"/>
  <c r="I8" i="5"/>
  <c r="D36" i="5"/>
  <c r="F8" i="5"/>
  <c r="K9" i="5" s="1"/>
  <c r="B2" i="24"/>
  <c r="M35" i="5"/>
  <c r="R6" i="5"/>
  <c r="P162" i="5"/>
  <c r="K162" i="5" s="1"/>
  <c r="I15" i="27"/>
  <c r="G15" i="26"/>
  <c r="B11" i="24"/>
  <c r="R14" i="5"/>
  <c r="X7" i="5"/>
  <c r="AC8" i="5" s="1"/>
  <c r="F8" i="26"/>
  <c r="AA7" i="5"/>
  <c r="R7" i="5"/>
  <c r="B4" i="24"/>
  <c r="F7" i="26"/>
  <c r="AA6" i="5"/>
  <c r="X6" i="5"/>
  <c r="D9" i="36"/>
  <c r="J9" i="36" s="1"/>
  <c r="E9" i="26"/>
  <c r="E10" i="26"/>
  <c r="E9" i="27"/>
  <c r="N9" i="27" s="1"/>
  <c r="X9" i="5"/>
  <c r="F10" i="26"/>
  <c r="AA9" i="5"/>
  <c r="I9" i="5"/>
  <c r="AA8" i="5"/>
  <c r="B8" i="17"/>
  <c r="Q11" i="5"/>
  <c r="F12" i="36"/>
  <c r="I12" i="27"/>
  <c r="G12" i="26"/>
  <c r="B6" i="17"/>
  <c r="Q9" i="5"/>
  <c r="N6" i="5"/>
  <c r="P70" i="5"/>
  <c r="P93" i="5"/>
  <c r="K93" i="5" s="1"/>
  <c r="AA12" i="5"/>
  <c r="F13" i="26"/>
  <c r="P134" i="5"/>
  <c r="K134" i="5" s="1"/>
  <c r="N11" i="5"/>
  <c r="Q14" i="5"/>
  <c r="B10" i="24"/>
  <c r="R13" i="5"/>
  <c r="B4" i="17"/>
  <c r="Q7" i="5"/>
  <c r="M15" i="27" l="1"/>
  <c r="P15" i="27"/>
  <c r="R15" i="27" s="1"/>
  <c r="M9" i="27"/>
  <c r="P9" i="27"/>
  <c r="M12" i="27"/>
  <c r="P12" i="27"/>
  <c r="R12" i="27" s="1"/>
  <c r="S14" i="5"/>
  <c r="G14" i="28"/>
  <c r="K11" i="5"/>
  <c r="G12" i="36"/>
  <c r="E11" i="32"/>
  <c r="D12" i="32"/>
  <c r="G11" i="32"/>
  <c r="H11" i="32" s="1"/>
  <c r="J12" i="36"/>
  <c r="J13" i="36"/>
  <c r="J11" i="36"/>
  <c r="E15" i="36"/>
  <c r="J15" i="36"/>
  <c r="E8" i="36"/>
  <c r="J8" i="36"/>
  <c r="J10" i="36"/>
  <c r="AC13" i="5"/>
  <c r="AC12" i="5"/>
  <c r="F15" i="27"/>
  <c r="Q15" i="27" s="1"/>
  <c r="P9" i="5"/>
  <c r="K106" i="5"/>
  <c r="P8" i="5"/>
  <c r="K95" i="5"/>
  <c r="P10" i="5"/>
  <c r="K118" i="5"/>
  <c r="X36" i="5"/>
  <c r="P6" i="5"/>
  <c r="K70" i="5"/>
  <c r="AC11" i="5"/>
  <c r="S13" i="5"/>
  <c r="P7" i="5"/>
  <c r="P13" i="5"/>
  <c r="U14" i="5" s="1"/>
  <c r="E11" i="36"/>
  <c r="Z12" i="5"/>
  <c r="AE12" i="5" s="1"/>
  <c r="P11" i="5"/>
  <c r="Z13" i="5"/>
  <c r="F10" i="27"/>
  <c r="Q10" i="27" s="1"/>
  <c r="F6" i="27"/>
  <c r="Q6" i="27" s="1"/>
  <c r="G9" i="36"/>
  <c r="F11" i="29"/>
  <c r="H11" i="29"/>
  <c r="K6" i="5"/>
  <c r="F35" i="5"/>
  <c r="H12" i="29"/>
  <c r="F12" i="29"/>
  <c r="E12" i="36"/>
  <c r="E13" i="36"/>
  <c r="F17" i="29"/>
  <c r="H17" i="29"/>
  <c r="F15" i="36"/>
  <c r="G15" i="36" s="1"/>
  <c r="G15" i="28"/>
  <c r="S6" i="5"/>
  <c r="S9" i="5"/>
  <c r="H7" i="28"/>
  <c r="H13" i="28"/>
  <c r="S7" i="5"/>
  <c r="AC6" i="5"/>
  <c r="Z6" i="5"/>
  <c r="F6" i="36"/>
  <c r="G6" i="36" s="1"/>
  <c r="I6" i="27"/>
  <c r="G6" i="26"/>
  <c r="K8" i="29"/>
  <c r="P8" i="29" s="1"/>
  <c r="H8" i="28"/>
  <c r="F7" i="36"/>
  <c r="G7" i="36" s="1"/>
  <c r="I7" i="27"/>
  <c r="G7" i="26"/>
  <c r="S10" i="5"/>
  <c r="K58" i="5"/>
  <c r="P5" i="5"/>
  <c r="Z36" i="5"/>
  <c r="F14" i="36"/>
  <c r="G14" i="26"/>
  <c r="H15" i="26" s="1"/>
  <c r="I14" i="27"/>
  <c r="B16" i="5"/>
  <c r="B13" i="11" s="1"/>
  <c r="F11" i="36"/>
  <c r="G11" i="36" s="1"/>
  <c r="I12" i="36" s="1"/>
  <c r="I11" i="27"/>
  <c r="G11" i="26"/>
  <c r="I12" i="26" s="1"/>
  <c r="N35" i="5"/>
  <c r="Z10" i="5"/>
  <c r="AC10" i="5"/>
  <c r="F8" i="27"/>
  <c r="Q8" i="27" s="1"/>
  <c r="F10" i="36"/>
  <c r="G10" i="36" s="1"/>
  <c r="I10" i="27"/>
  <c r="G10" i="26"/>
  <c r="F8" i="36"/>
  <c r="G8" i="36" s="1"/>
  <c r="I8" i="27"/>
  <c r="G8" i="26"/>
  <c r="H9" i="26" s="1"/>
  <c r="K8" i="5"/>
  <c r="F36" i="5"/>
  <c r="F21" i="32"/>
  <c r="K10" i="29"/>
  <c r="P10" i="29" s="1"/>
  <c r="H10" i="28"/>
  <c r="H12" i="28"/>
  <c r="K14" i="5"/>
  <c r="S11" i="5"/>
  <c r="Z9" i="5"/>
  <c r="AE9" i="5" s="1"/>
  <c r="AC9" i="5"/>
  <c r="AC7" i="5"/>
  <c r="Z7" i="5"/>
  <c r="O204" i="5"/>
  <c r="J205" i="5"/>
  <c r="K14" i="29"/>
  <c r="P14" i="29" s="1"/>
  <c r="H14" i="28"/>
  <c r="S12" i="5"/>
  <c r="E238" i="5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19" i="5"/>
  <c r="J19" i="5" s="1"/>
  <c r="K15" i="29"/>
  <c r="P15" i="29" s="1"/>
  <c r="F9" i="27"/>
  <c r="Q9" i="27" s="1"/>
  <c r="F13" i="36"/>
  <c r="G13" i="36" s="1"/>
  <c r="G13" i="26"/>
  <c r="I13" i="27"/>
  <c r="E9" i="36"/>
  <c r="E10" i="36"/>
  <c r="Z5" i="5"/>
  <c r="X35" i="5"/>
  <c r="P12" i="5"/>
  <c r="S8" i="5"/>
  <c r="N36" i="5"/>
  <c r="M13" i="27" l="1"/>
  <c r="P13" i="27"/>
  <c r="R13" i="27" s="1"/>
  <c r="R9" i="27"/>
  <c r="M6" i="27"/>
  <c r="P6" i="27"/>
  <c r="R6" i="27" s="1"/>
  <c r="M11" i="27"/>
  <c r="P11" i="27"/>
  <c r="R11" i="27" s="1"/>
  <c r="M8" i="27"/>
  <c r="P8" i="27"/>
  <c r="R8" i="27" s="1"/>
  <c r="M10" i="27"/>
  <c r="P10" i="27"/>
  <c r="R10" i="27" s="1"/>
  <c r="M14" i="27"/>
  <c r="P14" i="27"/>
  <c r="R14" i="27" s="1"/>
  <c r="M7" i="27"/>
  <c r="P7" i="27"/>
  <c r="R7" i="27" s="1"/>
  <c r="D13" i="32"/>
  <c r="E12" i="32"/>
  <c r="G12" i="32"/>
  <c r="H12" i="32" s="1"/>
  <c r="H9" i="36"/>
  <c r="D13" i="11"/>
  <c r="E13" i="11"/>
  <c r="C13" i="11"/>
  <c r="I145" i="22" s="1"/>
  <c r="U11" i="5"/>
  <c r="U8" i="5"/>
  <c r="U6" i="5"/>
  <c r="U9" i="5"/>
  <c r="U10" i="5"/>
  <c r="U7" i="5"/>
  <c r="U12" i="5"/>
  <c r="AE13" i="5"/>
  <c r="AE14" i="5"/>
  <c r="P36" i="5"/>
  <c r="H12" i="26"/>
  <c r="AE7" i="5"/>
  <c r="H15" i="28"/>
  <c r="H9" i="28"/>
  <c r="H11" i="28"/>
  <c r="I9" i="36"/>
  <c r="I15" i="26"/>
  <c r="H10" i="36"/>
  <c r="I10" i="36"/>
  <c r="D17" i="26"/>
  <c r="B46" i="5"/>
  <c r="B38" i="5"/>
  <c r="AE6" i="5"/>
  <c r="H8" i="26"/>
  <c r="I8" i="26"/>
  <c r="F16" i="5"/>
  <c r="D16" i="5"/>
  <c r="O205" i="5"/>
  <c r="J206" i="5"/>
  <c r="AE10" i="5"/>
  <c r="AE8" i="5"/>
  <c r="I7" i="26"/>
  <c r="H7" i="26"/>
  <c r="I13" i="36"/>
  <c r="H13" i="36"/>
  <c r="I8" i="36"/>
  <c r="H8" i="36"/>
  <c r="H11" i="26"/>
  <c r="I11" i="26"/>
  <c r="AE11" i="5"/>
  <c r="Z35" i="5"/>
  <c r="E250" i="5"/>
  <c r="E251" i="5" s="1"/>
  <c r="E252" i="5" s="1"/>
  <c r="E253" i="5" s="1"/>
  <c r="E254" i="5" s="1"/>
  <c r="E255" i="5" s="1"/>
  <c r="E256" i="5" s="1"/>
  <c r="E257" i="5" s="1"/>
  <c r="E258" i="5" s="1"/>
  <c r="E20" i="5"/>
  <c r="J20" i="5" s="1"/>
  <c r="I7" i="36"/>
  <c r="H7" i="36"/>
  <c r="I13" i="26"/>
  <c r="H13" i="26"/>
  <c r="I9" i="26"/>
  <c r="U13" i="5"/>
  <c r="I11" i="36"/>
  <c r="H11" i="36"/>
  <c r="H14" i="26"/>
  <c r="I14" i="26"/>
  <c r="F22" i="32"/>
  <c r="H10" i="26"/>
  <c r="I10" i="26"/>
  <c r="G14" i="36"/>
  <c r="P35" i="5"/>
  <c r="H12" i="36"/>
  <c r="D14" i="32" l="1"/>
  <c r="E13" i="32"/>
  <c r="G13" i="32"/>
  <c r="H13" i="32" s="1"/>
  <c r="I14" i="36"/>
  <c r="H14" i="36"/>
  <c r="H15" i="36"/>
  <c r="I15" i="36"/>
  <c r="F23" i="32"/>
  <c r="E259" i="5"/>
  <c r="O206" i="5"/>
  <c r="J207" i="5"/>
  <c r="D46" i="5"/>
  <c r="D38" i="5"/>
  <c r="F38" i="5"/>
  <c r="F46" i="5"/>
  <c r="D17" i="36"/>
  <c r="E17" i="27"/>
  <c r="N17" i="27" s="1"/>
  <c r="E14" i="32" l="1"/>
  <c r="D15" i="32"/>
  <c r="G14" i="32"/>
  <c r="H14" i="32" s="1"/>
  <c r="J208" i="5"/>
  <c r="O207" i="5"/>
  <c r="E260" i="5"/>
  <c r="Q17" i="27"/>
  <c r="F24" i="32"/>
  <c r="D16" i="32" l="1"/>
  <c r="E15" i="32"/>
  <c r="G15" i="32"/>
  <c r="H15" i="32" s="1"/>
  <c r="E261" i="5"/>
  <c r="F25" i="32"/>
  <c r="O208" i="5"/>
  <c r="J209" i="5"/>
  <c r="D17" i="32" l="1"/>
  <c r="G16" i="32"/>
  <c r="H16" i="32" s="1"/>
  <c r="E16" i="32"/>
  <c r="E262" i="5"/>
  <c r="E21" i="5"/>
  <c r="J21" i="5" s="1"/>
  <c r="O209" i="5"/>
  <c r="J210" i="5"/>
  <c r="F26" i="32"/>
  <c r="D18" i="32" l="1"/>
  <c r="E17" i="32"/>
  <c r="G17" i="32"/>
  <c r="H17" i="32" s="1"/>
  <c r="F27" i="32"/>
  <c r="O210" i="5"/>
  <c r="J211" i="5"/>
  <c r="E263" i="5"/>
  <c r="E18" i="32" l="1"/>
  <c r="D19" i="32"/>
  <c r="G18" i="32"/>
  <c r="H18" i="32" s="1"/>
  <c r="F28" i="32"/>
  <c r="E264" i="5"/>
  <c r="O211" i="5"/>
  <c r="J212" i="5"/>
  <c r="E19" i="32" l="1"/>
  <c r="D20" i="32"/>
  <c r="G19" i="32"/>
  <c r="H19" i="32" s="1"/>
  <c r="F29" i="32"/>
  <c r="O212" i="5"/>
  <c r="J213" i="5"/>
  <c r="E265" i="5"/>
  <c r="E20" i="32" l="1"/>
  <c r="D21" i="32"/>
  <c r="G20" i="32"/>
  <c r="H20" i="32" s="1"/>
  <c r="O213" i="5"/>
  <c r="J214" i="5"/>
  <c r="E266" i="5"/>
  <c r="F30" i="32"/>
  <c r="E21" i="32" l="1"/>
  <c r="D22" i="32"/>
  <c r="G21" i="32"/>
  <c r="H21" i="32" s="1"/>
  <c r="E267" i="5"/>
  <c r="O214" i="5"/>
  <c r="J215" i="5"/>
  <c r="F31" i="32"/>
  <c r="E22" i="32" l="1"/>
  <c r="D23" i="32"/>
  <c r="G22" i="32"/>
  <c r="H22" i="32" s="1"/>
  <c r="E268" i="5"/>
  <c r="F32" i="32"/>
  <c r="O215" i="5"/>
  <c r="J216" i="5"/>
  <c r="E23" i="32" l="1"/>
  <c r="D24" i="32"/>
  <c r="G23" i="32"/>
  <c r="H23" i="32" s="1"/>
  <c r="E269" i="5"/>
  <c r="O216" i="5"/>
  <c r="J217" i="5"/>
  <c r="D25" i="32" l="1"/>
  <c r="E24" i="32"/>
  <c r="G24" i="32"/>
  <c r="H24" i="32" s="1"/>
  <c r="E270" i="5"/>
  <c r="O217" i="5"/>
  <c r="J218" i="5"/>
  <c r="D26" i="32" l="1"/>
  <c r="E25" i="32"/>
  <c r="G25" i="32"/>
  <c r="H25" i="32" s="1"/>
  <c r="E271" i="5"/>
  <c r="J219" i="5"/>
  <c r="O218" i="5"/>
  <c r="E26" i="32" l="1"/>
  <c r="D27" i="32"/>
  <c r="G26" i="32"/>
  <c r="H26" i="32" s="1"/>
  <c r="O219" i="5"/>
  <c r="J220" i="5"/>
  <c r="E272" i="5"/>
  <c r="E27" i="32" l="1"/>
  <c r="D28" i="32"/>
  <c r="G27" i="32"/>
  <c r="H27" i="32" s="1"/>
  <c r="E273" i="5"/>
  <c r="O220" i="5"/>
  <c r="J221" i="5"/>
  <c r="E28" i="32" l="1"/>
  <c r="D29" i="32"/>
  <c r="G28" i="32"/>
  <c r="H28" i="32" s="1"/>
  <c r="J222" i="5"/>
  <c r="O221" i="5"/>
  <c r="E274" i="5"/>
  <c r="E22" i="5"/>
  <c r="J22" i="5" s="1"/>
  <c r="E29" i="32" l="1"/>
  <c r="D30" i="32"/>
  <c r="G29" i="32"/>
  <c r="H29" i="32" s="1"/>
  <c r="E275" i="5"/>
  <c r="J223" i="5"/>
  <c r="O222" i="5"/>
  <c r="E30" i="32" l="1"/>
  <c r="D31" i="32"/>
  <c r="G30" i="32"/>
  <c r="H30" i="32" s="1"/>
  <c r="J224" i="5"/>
  <c r="O223" i="5"/>
  <c r="E276" i="5"/>
  <c r="E31" i="32" l="1"/>
  <c r="D32" i="32"/>
  <c r="G31" i="32"/>
  <c r="H31" i="32" s="1"/>
  <c r="E277" i="5"/>
  <c r="O224" i="5"/>
  <c r="J225" i="5"/>
  <c r="E32" i="32" l="1"/>
  <c r="G32" i="32"/>
  <c r="H32" i="32" s="1"/>
  <c r="J226" i="5"/>
  <c r="O225" i="5"/>
  <c r="E278" i="5"/>
  <c r="E279" i="5" l="1"/>
  <c r="O226" i="5"/>
  <c r="J227" i="5"/>
  <c r="O227" i="5" l="1"/>
  <c r="J228" i="5"/>
  <c r="E280" i="5"/>
  <c r="E281" i="5" l="1"/>
  <c r="O228" i="5"/>
  <c r="J229" i="5"/>
  <c r="O229" i="5" l="1"/>
  <c r="J230" i="5"/>
  <c r="E282" i="5"/>
  <c r="E283" i="5" l="1"/>
  <c r="O230" i="5"/>
  <c r="J231" i="5"/>
  <c r="O231" i="5" l="1"/>
  <c r="J232" i="5"/>
  <c r="E284" i="5"/>
  <c r="E285" i="5" l="1"/>
  <c r="O232" i="5"/>
  <c r="J233" i="5"/>
  <c r="J234" i="5" l="1"/>
  <c r="O233" i="5"/>
  <c r="E286" i="5"/>
  <c r="E23" i="5"/>
  <c r="J23" i="5" s="1"/>
  <c r="E287" i="5" l="1"/>
  <c r="O234" i="5"/>
  <c r="J235" i="5"/>
  <c r="J236" i="5" l="1"/>
  <c r="O235" i="5"/>
  <c r="E288" i="5"/>
  <c r="E289" i="5" l="1"/>
  <c r="O236" i="5"/>
  <c r="J237" i="5"/>
  <c r="J238" i="5" l="1"/>
  <c r="O237" i="5"/>
  <c r="E290" i="5"/>
  <c r="E291" i="5" l="1"/>
  <c r="O238" i="5"/>
  <c r="J239" i="5"/>
  <c r="J240" i="5" l="1"/>
  <c r="O239" i="5"/>
  <c r="E292" i="5"/>
  <c r="E293" i="5" l="1"/>
  <c r="J241" i="5"/>
  <c r="O240" i="5"/>
  <c r="O241" i="5" l="1"/>
  <c r="J242" i="5"/>
  <c r="E294" i="5"/>
  <c r="E295" i="5" l="1"/>
  <c r="O242" i="5"/>
  <c r="J243" i="5"/>
  <c r="O243" i="5" l="1"/>
  <c r="J244" i="5"/>
  <c r="E296" i="5"/>
  <c r="E297" i="5" l="1"/>
  <c r="O244" i="5"/>
  <c r="J245" i="5"/>
  <c r="O245" i="5" l="1"/>
  <c r="J246" i="5"/>
  <c r="E298" i="5"/>
  <c r="E24" i="5"/>
  <c r="J24" i="5" s="1"/>
  <c r="J247" i="5" l="1"/>
  <c r="O246" i="5"/>
  <c r="E299" i="5"/>
  <c r="E300" i="5" l="1"/>
  <c r="O247" i="5"/>
  <c r="J248" i="5"/>
  <c r="O248" i="5" l="1"/>
  <c r="J249" i="5"/>
  <c r="E301" i="5"/>
  <c r="E302" i="5" l="1"/>
  <c r="O249" i="5"/>
  <c r="J250" i="5"/>
  <c r="O250" i="5" l="1"/>
  <c r="J251" i="5"/>
  <c r="E303" i="5"/>
  <c r="E304" i="5" l="1"/>
  <c r="J252" i="5"/>
  <c r="O251" i="5"/>
  <c r="O252" i="5" l="1"/>
  <c r="J253" i="5"/>
  <c r="E305" i="5"/>
  <c r="E306" i="5" l="1"/>
  <c r="J254" i="5"/>
  <c r="O253" i="5"/>
  <c r="O254" i="5" l="1"/>
  <c r="J255" i="5"/>
  <c r="E307" i="5"/>
  <c r="E308" i="5" l="1"/>
  <c r="O255" i="5"/>
  <c r="J256" i="5"/>
  <c r="O256" i="5" l="1"/>
  <c r="J257" i="5"/>
  <c r="E309" i="5"/>
  <c r="E310" i="5" l="1"/>
  <c r="E25" i="5"/>
  <c r="J25" i="5" s="1"/>
  <c r="O257" i="5"/>
  <c r="J258" i="5"/>
  <c r="J259" i="5" l="1"/>
  <c r="O258" i="5"/>
  <c r="E311" i="5"/>
  <c r="E312" i="5" l="1"/>
  <c r="O259" i="5"/>
  <c r="J260" i="5"/>
  <c r="J261" i="5" l="1"/>
  <c r="O260" i="5"/>
  <c r="E313" i="5"/>
  <c r="E314" i="5" l="1"/>
  <c r="O261" i="5"/>
  <c r="J262" i="5"/>
  <c r="O262" i="5" l="1"/>
  <c r="J263" i="5"/>
  <c r="E315" i="5"/>
  <c r="E316" i="5" l="1"/>
  <c r="O263" i="5"/>
  <c r="J264" i="5"/>
  <c r="O264" i="5" l="1"/>
  <c r="J265" i="5"/>
  <c r="E317" i="5"/>
  <c r="E318" i="5" l="1"/>
  <c r="J266" i="5"/>
  <c r="O265" i="5"/>
  <c r="J267" i="5" l="1"/>
  <c r="O266" i="5"/>
  <c r="E319" i="5"/>
  <c r="E320" i="5" l="1"/>
  <c r="J268" i="5"/>
  <c r="O267" i="5"/>
  <c r="J269" i="5" l="1"/>
  <c r="O268" i="5"/>
  <c r="E321" i="5"/>
  <c r="E322" i="5" l="1"/>
  <c r="E26" i="5"/>
  <c r="J26" i="5" s="1"/>
  <c r="J270" i="5"/>
  <c r="O269" i="5"/>
  <c r="O270" i="5" l="1"/>
  <c r="J271" i="5"/>
  <c r="E323" i="5"/>
  <c r="E324" i="5" l="1"/>
  <c r="O271" i="5"/>
  <c r="J272" i="5"/>
  <c r="O272" i="5" l="1"/>
  <c r="J273" i="5"/>
  <c r="E325" i="5"/>
  <c r="E326" i="5" l="1"/>
  <c r="J274" i="5"/>
  <c r="O273" i="5"/>
  <c r="O274" i="5" l="1"/>
  <c r="J275" i="5"/>
  <c r="E327" i="5"/>
  <c r="O275" i="5" l="1"/>
  <c r="J276" i="5"/>
  <c r="E328" i="5"/>
  <c r="O276" i="5" l="1"/>
  <c r="J277" i="5"/>
  <c r="E329" i="5"/>
  <c r="E330" i="5" l="1"/>
  <c r="O277" i="5"/>
  <c r="J278" i="5"/>
  <c r="J279" i="5" l="1"/>
  <c r="O278" i="5"/>
  <c r="E331" i="5"/>
  <c r="E332" i="5" l="1"/>
  <c r="O279" i="5"/>
  <c r="J280" i="5"/>
  <c r="J281" i="5" l="1"/>
  <c r="O280" i="5"/>
  <c r="E333" i="5"/>
  <c r="E334" i="5" l="1"/>
  <c r="E27" i="5"/>
  <c r="J282" i="5"/>
  <c r="O281" i="5"/>
  <c r="O282" i="5" l="1"/>
  <c r="J283" i="5"/>
  <c r="J27" i="5"/>
  <c r="E48" i="5"/>
  <c r="E40" i="5"/>
  <c r="E47" i="5"/>
  <c r="E39" i="5"/>
  <c r="E335" i="5"/>
  <c r="C15" i="5"/>
  <c r="B12" i="25" s="1"/>
  <c r="D180" i="5" l="1"/>
  <c r="F180" i="5" s="1"/>
  <c r="B124" i="22"/>
  <c r="D187" i="5"/>
  <c r="F187" i="5" s="1"/>
  <c r="B131" i="22"/>
  <c r="D179" i="5"/>
  <c r="F179" i="5" s="1"/>
  <c r="B123" i="22"/>
  <c r="B130" i="22"/>
  <c r="D186" i="5"/>
  <c r="F186" i="5" s="1"/>
  <c r="B133" i="22"/>
  <c r="B15" i="5"/>
  <c r="B12" i="11" s="1"/>
  <c r="B129" i="22"/>
  <c r="D185" i="5"/>
  <c r="F185" i="5" s="1"/>
  <c r="D178" i="5"/>
  <c r="F178" i="5" s="1"/>
  <c r="B122" i="22"/>
  <c r="D189" i="5"/>
  <c r="D181" i="5"/>
  <c r="F181" i="5" s="1"/>
  <c r="B125" i="22"/>
  <c r="B132" i="22"/>
  <c r="D188" i="5"/>
  <c r="F188" i="5" s="1"/>
  <c r="D184" i="5"/>
  <c r="F184" i="5" s="1"/>
  <c r="B128" i="22"/>
  <c r="D183" i="5"/>
  <c r="F183" i="5" s="1"/>
  <c r="B127" i="22"/>
  <c r="B126" i="22"/>
  <c r="D182" i="5"/>
  <c r="F182" i="5" s="1"/>
  <c r="E336" i="5"/>
  <c r="J284" i="5"/>
  <c r="O283" i="5"/>
  <c r="C202" i="22"/>
  <c r="C325" i="22"/>
  <c r="C326" i="22"/>
  <c r="H7" i="11"/>
  <c r="C293" i="22"/>
  <c r="C161" i="22"/>
  <c r="C240" i="22"/>
  <c r="C284" i="22"/>
  <c r="C252" i="22"/>
  <c r="C190" i="22"/>
  <c r="C194" i="22"/>
  <c r="C201" i="22"/>
  <c r="C275" i="22"/>
  <c r="C274" i="22"/>
  <c r="C243" i="22"/>
  <c r="C159" i="22"/>
  <c r="C188" i="22"/>
  <c r="C272" i="22"/>
  <c r="C328" i="22"/>
  <c r="C171" i="22"/>
  <c r="C296" i="22"/>
  <c r="C270" i="22"/>
  <c r="C211" i="22"/>
  <c r="C20" i="11"/>
  <c r="C312" i="22"/>
  <c r="H4" i="11"/>
  <c r="C184" i="22"/>
  <c r="C253" i="22"/>
  <c r="C289" i="22"/>
  <c r="H5" i="11"/>
  <c r="C332" i="22"/>
  <c r="C301" i="22"/>
  <c r="C281" i="22"/>
  <c r="C27" i="11"/>
  <c r="C229" i="22"/>
  <c r="C189" i="22"/>
  <c r="C16" i="11"/>
  <c r="C248" i="22"/>
  <c r="C314" i="22"/>
  <c r="C273" i="22"/>
  <c r="H8" i="11"/>
  <c r="C331" i="22"/>
  <c r="C213" i="22"/>
  <c r="C259" i="22"/>
  <c r="C247" i="22"/>
  <c r="C187" i="22"/>
  <c r="C329" i="22"/>
  <c r="C170" i="22"/>
  <c r="C316" i="22"/>
  <c r="C294" i="22"/>
  <c r="C271" i="22"/>
  <c r="C156" i="22"/>
  <c r="C146" i="22"/>
  <c r="C218" i="22"/>
  <c r="C268" i="22"/>
  <c r="C277" i="22"/>
  <c r="C282" i="22"/>
  <c r="C219" i="22"/>
  <c r="C305" i="22"/>
  <c r="C324" i="22"/>
  <c r="C249" i="22"/>
  <c r="C292" i="22"/>
  <c r="C308" i="22"/>
  <c r="C241" i="22"/>
  <c r="C215" i="22"/>
  <c r="C157" i="22"/>
  <c r="C322" i="22"/>
  <c r="C180" i="22"/>
  <c r="C330" i="22"/>
  <c r="C193" i="22"/>
  <c r="C155" i="22"/>
  <c r="C310" i="22"/>
  <c r="C186" i="22"/>
  <c r="C320" i="22"/>
  <c r="H6" i="11"/>
  <c r="C288" i="22"/>
  <c r="C239" i="22"/>
  <c r="C263" i="22"/>
  <c r="C267" i="22"/>
  <c r="C231" i="22"/>
  <c r="C216" i="22"/>
  <c r="C23" i="11"/>
  <c r="C291" i="22"/>
  <c r="C311" i="22"/>
  <c r="C327" i="22"/>
  <c r="C318" i="22"/>
  <c r="C334" i="22"/>
  <c r="C333" i="22"/>
  <c r="C176" i="22"/>
  <c r="C173" i="22"/>
  <c r="C22" i="11"/>
  <c r="C182" i="22"/>
  <c r="C192" i="22"/>
  <c r="C269" i="22"/>
  <c r="C160" i="22"/>
  <c r="C285" i="22"/>
  <c r="C321" i="22"/>
  <c r="C191" i="22"/>
  <c r="C335" i="22"/>
  <c r="C262" i="22"/>
  <c r="C234" i="22"/>
  <c r="C323" i="22"/>
  <c r="C209" i="22"/>
  <c r="C250" i="22"/>
  <c r="C256" i="22"/>
  <c r="C212" i="22"/>
  <c r="C245" i="22"/>
  <c r="C177" i="22"/>
  <c r="C19" i="11"/>
  <c r="C307" i="22"/>
  <c r="C18" i="11"/>
  <c r="C150" i="22"/>
  <c r="C15" i="11"/>
  <c r="C258" i="22"/>
  <c r="C230" i="22"/>
  <c r="C260" i="22"/>
  <c r="C165" i="22"/>
  <c r="C228" i="22"/>
  <c r="C309" i="22"/>
  <c r="C300" i="22"/>
  <c r="C226" i="22"/>
  <c r="C224" i="22"/>
  <c r="C154" i="22"/>
  <c r="C315" i="22"/>
  <c r="C158" i="22"/>
  <c r="C227" i="22"/>
  <c r="C199" i="22"/>
  <c r="C204" i="22"/>
  <c r="C167" i="22"/>
  <c r="C298" i="22"/>
  <c r="C169" i="22"/>
  <c r="C280" i="22"/>
  <c r="C14" i="11"/>
  <c r="C149" i="22"/>
  <c r="C319" i="22"/>
  <c r="C238" i="22"/>
  <c r="C337" i="22"/>
  <c r="C185" i="22"/>
  <c r="C205" i="22"/>
  <c r="C303" i="22"/>
  <c r="C151" i="22"/>
  <c r="C29" i="11"/>
  <c r="C223" i="22"/>
  <c r="C147" i="22"/>
  <c r="C336" i="22"/>
  <c r="C25" i="11"/>
  <c r="C179" i="22"/>
  <c r="C242" i="22"/>
  <c r="C279" i="22"/>
  <c r="C297" i="22"/>
  <c r="C206" i="22"/>
  <c r="C168" i="22"/>
  <c r="C264" i="22"/>
  <c r="C214" i="22"/>
  <c r="C244" i="22"/>
  <c r="C237" i="22"/>
  <c r="C287" i="22"/>
  <c r="C207" i="22"/>
  <c r="C196" i="22"/>
  <c r="C306" i="22"/>
  <c r="C164" i="22"/>
  <c r="C302" i="22"/>
  <c r="C283" i="22"/>
  <c r="C208" i="22"/>
  <c r="C17" i="11"/>
  <c r="C220" i="22"/>
  <c r="C222" i="22"/>
  <c r="C261" i="22"/>
  <c r="C181" i="22"/>
  <c r="C233" i="22"/>
  <c r="C299" i="22"/>
  <c r="C175" i="22"/>
  <c r="C290" i="22"/>
  <c r="C153" i="22"/>
  <c r="C254" i="22"/>
  <c r="C255" i="22"/>
  <c r="C232" i="22"/>
  <c r="C217" i="22"/>
  <c r="C317" i="22"/>
  <c r="C257" i="22"/>
  <c r="C172" i="22"/>
  <c r="C295" i="22"/>
  <c r="C21" i="11"/>
  <c r="C235" i="22"/>
  <c r="C225" i="22"/>
  <c r="H3" i="11"/>
  <c r="C236" i="22"/>
  <c r="C278" i="22"/>
  <c r="C304" i="22"/>
  <c r="C246" i="22"/>
  <c r="C28" i="11"/>
  <c r="C178" i="22"/>
  <c r="C197" i="22"/>
  <c r="C152" i="22"/>
  <c r="C174" i="22"/>
  <c r="C221" i="22"/>
  <c r="C265" i="22"/>
  <c r="C210" i="22"/>
  <c r="C200" i="22"/>
  <c r="C251" i="22"/>
  <c r="C183" i="22"/>
  <c r="C313" i="22"/>
  <c r="C148" i="22"/>
  <c r="C286" i="22"/>
  <c r="C198" i="22"/>
  <c r="C166" i="22"/>
  <c r="C276" i="22"/>
  <c r="C195" i="22"/>
  <c r="C24" i="11"/>
  <c r="C162" i="22"/>
  <c r="C163" i="22"/>
  <c r="C203" i="22"/>
  <c r="C266" i="22"/>
  <c r="C26" i="11"/>
  <c r="D16" i="26" l="1"/>
  <c r="AG15" i="5"/>
  <c r="G15" i="5"/>
  <c r="B43" i="5"/>
  <c r="B44" i="5"/>
  <c r="AG16" i="5"/>
  <c r="G16" i="5"/>
  <c r="G145" i="22" a="1"/>
  <c r="G145" i="22" s="1"/>
  <c r="J145" i="22" s="1"/>
  <c r="I169" i="22" s="1"/>
  <c r="D15" i="5"/>
  <c r="F189" i="5"/>
  <c r="F15" i="5" s="1"/>
  <c r="D16" i="28"/>
  <c r="AH15" i="5"/>
  <c r="C44" i="5"/>
  <c r="H15" i="5"/>
  <c r="H16" i="5"/>
  <c r="AH16" i="5"/>
  <c r="C43" i="5"/>
  <c r="O284" i="5"/>
  <c r="J285" i="5"/>
  <c r="E337" i="5"/>
  <c r="D212" i="22"/>
  <c r="E257" i="22"/>
  <c r="E228" i="22"/>
  <c r="D214" i="22"/>
  <c r="D154" i="22"/>
  <c r="E317" i="22"/>
  <c r="E206" i="22"/>
  <c r="D189" i="22"/>
  <c r="D216" i="22"/>
  <c r="E213" i="22"/>
  <c r="D283" i="22"/>
  <c r="E169" i="22"/>
  <c r="D331" i="22"/>
  <c r="E297" i="22"/>
  <c r="D327" i="22"/>
  <c r="E152" i="22"/>
  <c r="E177" i="22"/>
  <c r="E149" i="22"/>
  <c r="E276" i="22"/>
  <c r="D180" i="22"/>
  <c r="E194" i="22"/>
  <c r="D320" i="22"/>
  <c r="D228" i="22"/>
  <c r="D288" i="22"/>
  <c r="D229" i="22"/>
  <c r="D205" i="22"/>
  <c r="E178" i="22"/>
  <c r="D266" i="22"/>
  <c r="D231" i="22"/>
  <c r="E156" i="22"/>
  <c r="D178" i="22"/>
  <c r="D224" i="22"/>
  <c r="D200" i="22"/>
  <c r="D166" i="22"/>
  <c r="D156" i="22"/>
  <c r="D204" i="22"/>
  <c r="D207" i="22"/>
  <c r="D237" i="22"/>
  <c r="D296" i="22"/>
  <c r="E253" i="22"/>
  <c r="E289" i="22"/>
  <c r="D199" i="22"/>
  <c r="D324" i="22"/>
  <c r="E186" i="22"/>
  <c r="D257" i="22"/>
  <c r="D301" i="22"/>
  <c r="E256" i="22"/>
  <c r="E221" i="22"/>
  <c r="E282" i="22"/>
  <c r="D203" i="22"/>
  <c r="D304" i="22"/>
  <c r="E243" i="22"/>
  <c r="D172" i="22"/>
  <c r="D245" i="22"/>
  <c r="E239" i="22"/>
  <c r="D222" i="22"/>
  <c r="E168" i="22"/>
  <c r="E330" i="22"/>
  <c r="E293" i="22"/>
  <c r="E172" i="22"/>
  <c r="D333" i="22"/>
  <c r="D271" i="22"/>
  <c r="D215" i="22"/>
  <c r="E170" i="22"/>
  <c r="D150" i="22"/>
  <c r="E208" i="22"/>
  <c r="E283" i="22"/>
  <c r="D255" i="22"/>
  <c r="D291" i="22"/>
  <c r="E235" i="22"/>
  <c r="E201" i="22"/>
  <c r="D290" i="22"/>
  <c r="E312" i="22"/>
  <c r="D326" i="22"/>
  <c r="D202" i="22"/>
  <c r="E277" i="22"/>
  <c r="D289" i="22"/>
  <c r="D176" i="22"/>
  <c r="E165" i="22"/>
  <c r="E270" i="22"/>
  <c r="D162" i="22"/>
  <c r="E209" i="22"/>
  <c r="D170" i="22"/>
  <c r="E207" i="22"/>
  <c r="E212" i="22"/>
  <c r="E324" i="22"/>
  <c r="D249" i="22"/>
  <c r="D190" i="22"/>
  <c r="D221" i="22"/>
  <c r="E198" i="22"/>
  <c r="E195" i="22"/>
  <c r="D269" i="22"/>
  <c r="E220" i="22"/>
  <c r="D253" i="22"/>
  <c r="E309" i="22"/>
  <c r="D314" i="22"/>
  <c r="E216" i="22"/>
  <c r="D220" i="22"/>
  <c r="E304" i="22"/>
  <c r="D169" i="22"/>
  <c r="E225" i="22"/>
  <c r="E319" i="22"/>
  <c r="D287" i="22"/>
  <c r="D310" i="22"/>
  <c r="D282" i="22"/>
  <c r="E296" i="22"/>
  <c r="D181" i="22"/>
  <c r="E321" i="22"/>
  <c r="D198" i="22"/>
  <c r="D317" i="22"/>
  <c r="D243" i="22"/>
  <c r="E303" i="22"/>
  <c r="D306" i="22"/>
  <c r="D297" i="22"/>
  <c r="E333" i="22"/>
  <c r="D267" i="22"/>
  <c r="E173" i="22"/>
  <c r="D305" i="22"/>
  <c r="D233" i="22"/>
  <c r="E200" i="22"/>
  <c r="D158" i="22"/>
  <c r="D197" i="22"/>
  <c r="D308" i="22"/>
  <c r="E284" i="22"/>
  <c r="E226" i="22"/>
  <c r="E191" i="22"/>
  <c r="D329" i="22"/>
  <c r="E302" i="22"/>
  <c r="D332" i="22"/>
  <c r="D234" i="22"/>
  <c r="E286" i="22"/>
  <c r="E242" i="22"/>
  <c r="E184" i="22"/>
  <c r="D225" i="22"/>
  <c r="E313" i="22"/>
  <c r="D300" i="22"/>
  <c r="D298" i="22"/>
  <c r="E259" i="22"/>
  <c r="D330" i="22"/>
  <c r="E278" i="22"/>
  <c r="E199" i="22"/>
  <c r="E320" i="22"/>
  <c r="E245" i="22"/>
  <c r="E150" i="22"/>
  <c r="D208" i="22"/>
  <c r="D235" i="22"/>
  <c r="D179" i="22"/>
  <c r="D303" i="22"/>
  <c r="E311" i="22"/>
  <c r="E290" i="22"/>
  <c r="D193" i="22"/>
  <c r="D262" i="22"/>
  <c r="D328" i="22"/>
  <c r="D223" i="22"/>
  <c r="E159" i="22"/>
  <c r="E147" i="22"/>
  <c r="D334" i="22"/>
  <c r="E219" i="22"/>
  <c r="D182" i="22"/>
  <c r="E224" i="22"/>
  <c r="D293" i="22"/>
  <c r="D195" i="22"/>
  <c r="D152" i="22"/>
  <c r="E287" i="22"/>
  <c r="E227" i="22"/>
  <c r="E328" i="22"/>
  <c r="D165" i="22"/>
  <c r="E322" i="22"/>
  <c r="E275" i="22"/>
  <c r="D321" i="22"/>
  <c r="D319" i="22"/>
  <c r="E167" i="22"/>
  <c r="D316" i="22"/>
  <c r="E217" i="22"/>
  <c r="E180" i="22"/>
  <c r="D299" i="22"/>
  <c r="D227" i="22"/>
  <c r="E295" i="22"/>
  <c r="E163" i="22"/>
  <c r="E271" i="22"/>
  <c r="D238" i="22"/>
  <c r="E211" i="22"/>
  <c r="E249" i="22"/>
  <c r="D192" i="22"/>
  <c r="E193" i="22"/>
  <c r="D312" i="22"/>
  <c r="D209" i="22"/>
  <c r="E252" i="22"/>
  <c r="E266" i="22"/>
  <c r="D241" i="22"/>
  <c r="E263" i="22"/>
  <c r="E181" i="22"/>
  <c r="D263" i="22"/>
  <c r="D260" i="22"/>
  <c r="D272" i="22"/>
  <c r="D236" i="22"/>
  <c r="D161" i="22"/>
  <c r="E250" i="22"/>
  <c r="D185" i="22"/>
  <c r="D259" i="22"/>
  <c r="D311" i="22"/>
  <c r="D323" i="22"/>
  <c r="E327" i="22"/>
  <c r="D230" i="22"/>
  <c r="E189" i="22"/>
  <c r="D226" i="22"/>
  <c r="E223" i="22"/>
  <c r="E265" i="22"/>
  <c r="D275" i="22"/>
  <c r="D206" i="22"/>
  <c r="E176" i="22"/>
  <c r="E175" i="22"/>
  <c r="E274" i="22"/>
  <c r="E197" i="22"/>
  <c r="E232" i="22"/>
  <c r="D286" i="22"/>
  <c r="E183" i="22"/>
  <c r="D218" i="22"/>
  <c r="D219" i="22"/>
  <c r="D264" i="22"/>
  <c r="D159" i="22"/>
  <c r="E258" i="22"/>
  <c r="E161" i="22"/>
  <c r="D261" i="22"/>
  <c r="E171" i="22"/>
  <c r="D196" i="22"/>
  <c r="E315" i="22"/>
  <c r="E153" i="22"/>
  <c r="E291" i="22"/>
  <c r="D325" i="22"/>
  <c r="E288" i="22"/>
  <c r="D153" i="22"/>
  <c r="E204" i="22"/>
  <c r="E237" i="22"/>
  <c r="E301" i="22"/>
  <c r="D240" i="22"/>
  <c r="E162" i="22"/>
  <c r="D173" i="22"/>
  <c r="E155" i="22"/>
  <c r="D292" i="22"/>
  <c r="D188" i="22"/>
  <c r="E337" i="22"/>
  <c r="D252" i="22"/>
  <c r="E336" i="22"/>
  <c r="D277" i="22"/>
  <c r="E300" i="22"/>
  <c r="E196" i="22"/>
  <c r="D211" i="22"/>
  <c r="D171" i="22"/>
  <c r="E214" i="22"/>
  <c r="E332" i="22"/>
  <c r="E234" i="22"/>
  <c r="D160" i="22"/>
  <c r="E192" i="22"/>
  <c r="D250" i="22"/>
  <c r="E190" i="22"/>
  <c r="D149" i="22"/>
  <c r="D217" i="22"/>
  <c r="D174" i="22"/>
  <c r="E326" i="22"/>
  <c r="E261" i="22"/>
  <c r="E323" i="22"/>
  <c r="E272" i="22"/>
  <c r="E215" i="22"/>
  <c r="E244" i="22"/>
  <c r="E151" i="22"/>
  <c r="D146" i="22"/>
  <c r="D315" i="22"/>
  <c r="D244" i="22"/>
  <c r="E280" i="22"/>
  <c r="D186" i="22"/>
  <c r="D213" i="22"/>
  <c r="D191" i="22"/>
  <c r="E218" i="22"/>
  <c r="E222" i="22"/>
  <c r="D175" i="22"/>
  <c r="E281" i="22"/>
  <c r="D164" i="22"/>
  <c r="D201" i="22"/>
  <c r="D256" i="22"/>
  <c r="E203" i="22"/>
  <c r="D194" i="22"/>
  <c r="D155" i="22"/>
  <c r="E247" i="22"/>
  <c r="D280" i="22"/>
  <c r="D184" i="22"/>
  <c r="E334" i="22"/>
  <c r="D276" i="22"/>
  <c r="E310" i="22"/>
  <c r="E335" i="22"/>
  <c r="D336" i="22"/>
  <c r="E202" i="22"/>
  <c r="E210" i="22"/>
  <c r="E238" i="22"/>
  <c r="E279" i="22"/>
  <c r="E166" i="22"/>
  <c r="E174" i="22"/>
  <c r="E230" i="22"/>
  <c r="D187" i="22"/>
  <c r="E160" i="22"/>
  <c r="E185" i="22"/>
  <c r="D279" i="22"/>
  <c r="E318" i="22"/>
  <c r="D313" i="22"/>
  <c r="D248" i="22"/>
  <c r="D157" i="22"/>
  <c r="E294" i="22"/>
  <c r="E269" i="22"/>
  <c r="E262" i="22"/>
  <c r="D254" i="22"/>
  <c r="E154" i="22"/>
  <c r="E240" i="22"/>
  <c r="D242" i="22"/>
  <c r="D318" i="22"/>
  <c r="D270" i="22"/>
  <c r="E264" i="22"/>
  <c r="E241" i="22"/>
  <c r="E267" i="22"/>
  <c r="D309" i="22"/>
  <c r="D337" i="22"/>
  <c r="E260" i="22"/>
  <c r="E158" i="22"/>
  <c r="E314" i="22"/>
  <c r="E246" i="22"/>
  <c r="D281" i="22"/>
  <c r="E268" i="22"/>
  <c r="E231" i="22"/>
  <c r="E255" i="22"/>
  <c r="E325" i="22"/>
  <c r="D167" i="22"/>
  <c r="D148" i="22"/>
  <c r="D247" i="22"/>
  <c r="D295" i="22"/>
  <c r="E248" i="22"/>
  <c r="D274" i="22"/>
  <c r="E308" i="22"/>
  <c r="E229" i="22"/>
  <c r="D251" i="22"/>
  <c r="D246" i="22"/>
  <c r="D239" i="22"/>
  <c r="D302" i="22"/>
  <c r="E233" i="22"/>
  <c r="D273" i="22"/>
  <c r="E329" i="22"/>
  <c r="D294" i="22"/>
  <c r="D232" i="22"/>
  <c r="E292" i="22"/>
  <c r="E205" i="22"/>
  <c r="E299" i="22"/>
  <c r="E187" i="22"/>
  <c r="D285" i="22"/>
  <c r="E306" i="22"/>
  <c r="D163" i="22"/>
  <c r="E148" i="22"/>
  <c r="E305" i="22"/>
  <c r="D168" i="22"/>
  <c r="E298" i="22"/>
  <c r="D151" i="22"/>
  <c r="E179" i="22"/>
  <c r="D284" i="22"/>
  <c r="D258" i="22"/>
  <c r="D210" i="22"/>
  <c r="E285" i="22"/>
  <c r="E157" i="22"/>
  <c r="E331" i="22"/>
  <c r="D278" i="22"/>
  <c r="D268" i="22"/>
  <c r="D147" i="22"/>
  <c r="E316" i="22"/>
  <c r="E164" i="22"/>
  <c r="D335" i="22"/>
  <c r="E236" i="22"/>
  <c r="D177" i="22"/>
  <c r="D307" i="22"/>
  <c r="E254" i="22"/>
  <c r="E273" i="22"/>
  <c r="E307" i="22"/>
  <c r="E146" i="22"/>
  <c r="D265" i="22"/>
  <c r="E188" i="22"/>
  <c r="D183" i="22"/>
  <c r="D322" i="22"/>
  <c r="E251" i="22"/>
  <c r="E182" i="22"/>
  <c r="I16" i="28" l="1"/>
  <c r="J17" i="28" s="1"/>
  <c r="D18" i="28" s="1"/>
  <c r="I17" i="28"/>
  <c r="I157" i="22"/>
  <c r="I205" i="22"/>
  <c r="I193" i="22"/>
  <c r="I181" i="22"/>
  <c r="E16" i="28"/>
  <c r="E17" i="28"/>
  <c r="E16" i="29"/>
  <c r="F16" i="29" s="1"/>
  <c r="F44" i="5"/>
  <c r="F43" i="5"/>
  <c r="K15" i="5"/>
  <c r="K16" i="5"/>
  <c r="D43" i="5"/>
  <c r="D44" i="5"/>
  <c r="I15" i="5"/>
  <c r="I16" i="5"/>
  <c r="D16" i="36"/>
  <c r="E16" i="26"/>
  <c r="E16" i="27"/>
  <c r="N16" i="27" s="1"/>
  <c r="E17" i="26"/>
  <c r="E338" i="5"/>
  <c r="J286" i="5"/>
  <c r="O285" i="5"/>
  <c r="D19" i="28" l="1"/>
  <c r="E18" i="29"/>
  <c r="G18" i="29" s="1"/>
  <c r="E18" i="28"/>
  <c r="I18" i="28"/>
  <c r="J16" i="36"/>
  <c r="J17" i="36"/>
  <c r="F16" i="27"/>
  <c r="Q16" i="27" s="1"/>
  <c r="E16" i="36"/>
  <c r="E17" i="36"/>
  <c r="H16" i="29"/>
  <c r="O286" i="5"/>
  <c r="J287" i="5"/>
  <c r="E339" i="5"/>
  <c r="G19" i="29" l="1"/>
  <c r="H18" i="29"/>
  <c r="D20" i="28"/>
  <c r="E19" i="29"/>
  <c r="I19" i="28"/>
  <c r="E19" i="28"/>
  <c r="E340" i="5"/>
  <c r="O287" i="5"/>
  <c r="J288" i="5"/>
  <c r="G20" i="29" l="1"/>
  <c r="H19" i="29"/>
  <c r="D21" i="28"/>
  <c r="I20" i="28"/>
  <c r="E20" i="28"/>
  <c r="E20" i="29"/>
  <c r="J289" i="5"/>
  <c r="O288" i="5"/>
  <c r="E341" i="5"/>
  <c r="G21" i="29" l="1"/>
  <c r="H20" i="29"/>
  <c r="D22" i="28"/>
  <c r="E21" i="28"/>
  <c r="E21" i="29"/>
  <c r="I21" i="28"/>
  <c r="E342" i="5"/>
  <c r="J290" i="5"/>
  <c r="O289" i="5"/>
  <c r="G22" i="29" l="1"/>
  <c r="H21" i="29"/>
  <c r="D23" i="28"/>
  <c r="E22" i="29"/>
  <c r="E22" i="28"/>
  <c r="I22" i="28"/>
  <c r="J291" i="5"/>
  <c r="O290" i="5"/>
  <c r="E343" i="5"/>
  <c r="H22" i="29" l="1"/>
  <c r="D24" i="28"/>
  <c r="I23" i="28"/>
  <c r="E23" i="29"/>
  <c r="G23" i="29" s="1"/>
  <c r="E23" i="28"/>
  <c r="E344" i="5"/>
  <c r="J292" i="5"/>
  <c r="O291" i="5"/>
  <c r="H23" i="29" l="1"/>
  <c r="D25" i="28"/>
  <c r="I24" i="28"/>
  <c r="E24" i="29"/>
  <c r="G24" i="29" s="1"/>
  <c r="E24" i="28"/>
  <c r="J293" i="5"/>
  <c r="O292" i="5"/>
  <c r="E345" i="5"/>
  <c r="H24" i="29" l="1"/>
  <c r="D26" i="28"/>
  <c r="I25" i="28"/>
  <c r="E25" i="29"/>
  <c r="G25" i="29" s="1"/>
  <c r="E25" i="28"/>
  <c r="E28" i="5"/>
  <c r="J28" i="5" s="1"/>
  <c r="E346" i="5"/>
  <c r="J294" i="5"/>
  <c r="O293" i="5"/>
  <c r="G26" i="29" l="1"/>
  <c r="H25" i="29"/>
  <c r="D27" i="28"/>
  <c r="E26" i="29"/>
  <c r="I26" i="28"/>
  <c r="E26" i="28"/>
  <c r="E347" i="5"/>
  <c r="J295" i="5"/>
  <c r="O294" i="5"/>
  <c r="H26" i="29" l="1"/>
  <c r="D28" i="28"/>
  <c r="E27" i="28"/>
  <c r="E27" i="29"/>
  <c r="G27" i="29" s="1"/>
  <c r="I27" i="28"/>
  <c r="J296" i="5"/>
  <c r="O295" i="5"/>
  <c r="E348" i="5"/>
  <c r="H27" i="29" l="1"/>
  <c r="D29" i="28"/>
  <c r="I28" i="28"/>
  <c r="E28" i="28"/>
  <c r="E28" i="29"/>
  <c r="G28" i="29" s="1"/>
  <c r="E349" i="5"/>
  <c r="J297" i="5"/>
  <c r="O296" i="5"/>
  <c r="G29" i="29" l="1"/>
  <c r="H28" i="29"/>
  <c r="D30" i="28"/>
  <c r="E29" i="28"/>
  <c r="E29" i="29"/>
  <c r="I29" i="28"/>
  <c r="J298" i="5"/>
  <c r="O297" i="5"/>
  <c r="E350" i="5"/>
  <c r="G30" i="29" l="1"/>
  <c r="H29" i="29"/>
  <c r="D31" i="28"/>
  <c r="I30" i="28"/>
  <c r="E30" i="29"/>
  <c r="E30" i="28"/>
  <c r="E351" i="5"/>
  <c r="J299" i="5"/>
  <c r="O298" i="5"/>
  <c r="D32" i="28" l="1"/>
  <c r="I31" i="28"/>
  <c r="E31" i="29"/>
  <c r="E31" i="28"/>
  <c r="G31" i="29"/>
  <c r="H30" i="29"/>
  <c r="J300" i="5"/>
  <c r="O299" i="5"/>
  <c r="E352" i="5"/>
  <c r="H31" i="29" l="1"/>
  <c r="I32" i="28"/>
  <c r="E32" i="28"/>
  <c r="E32" i="29"/>
  <c r="G32" i="29" s="1"/>
  <c r="H32" i="29" s="1"/>
  <c r="E353" i="5"/>
  <c r="J301" i="5"/>
  <c r="O300" i="5"/>
  <c r="J302" i="5" l="1"/>
  <c r="O301" i="5"/>
  <c r="E354" i="5"/>
  <c r="E355" i="5" l="1"/>
  <c r="J303" i="5"/>
  <c r="O302" i="5"/>
  <c r="J304" i="5" l="1"/>
  <c r="O303" i="5"/>
  <c r="E356" i="5"/>
  <c r="E357" i="5" l="1"/>
  <c r="J305" i="5"/>
  <c r="O304" i="5"/>
  <c r="J306" i="5" l="1"/>
  <c r="O305" i="5"/>
  <c r="E29" i="5"/>
  <c r="J29" i="5" s="1"/>
  <c r="E358" i="5"/>
  <c r="E359" i="5" l="1"/>
  <c r="J307" i="5"/>
  <c r="O306" i="5"/>
  <c r="J308" i="5" l="1"/>
  <c r="O307" i="5"/>
  <c r="E360" i="5"/>
  <c r="E361" i="5" l="1"/>
  <c r="J309" i="5"/>
  <c r="O308" i="5"/>
  <c r="O189" i="5"/>
  <c r="O181" i="5"/>
  <c r="O183" i="5"/>
  <c r="O188" i="5"/>
  <c r="O180" i="5"/>
  <c r="O186" i="5"/>
  <c r="O185" i="5"/>
  <c r="O182" i="5"/>
  <c r="O187" i="5"/>
  <c r="O179" i="5"/>
  <c r="O178" i="5"/>
  <c r="O184" i="5"/>
  <c r="H8" i="25"/>
  <c r="H3" i="25"/>
  <c r="H2" i="25"/>
  <c r="C20" i="25"/>
  <c r="C27" i="25"/>
  <c r="C22" i="25"/>
  <c r="C19" i="25"/>
  <c r="C26" i="25"/>
  <c r="C25" i="25"/>
  <c r="C23" i="25"/>
  <c r="C18" i="25"/>
  <c r="H5" i="25"/>
  <c r="C14" i="25"/>
  <c r="C24" i="25"/>
  <c r="C28" i="25"/>
  <c r="H2" i="11"/>
  <c r="C16" i="25"/>
  <c r="H4" i="25"/>
  <c r="C21" i="25"/>
  <c r="C29" i="25"/>
  <c r="H7" i="25"/>
  <c r="H6" i="25"/>
  <c r="C15" i="25"/>
  <c r="C17" i="25"/>
  <c r="M196" i="5" l="1"/>
  <c r="B140" i="13"/>
  <c r="B141" i="13"/>
  <c r="M197" i="5"/>
  <c r="M195" i="5"/>
  <c r="B139" i="13"/>
  <c r="B141" i="19"/>
  <c r="L197" i="5"/>
  <c r="B140" i="19"/>
  <c r="L196" i="5"/>
  <c r="B130" i="19"/>
  <c r="L186" i="5"/>
  <c r="B133" i="19"/>
  <c r="L189" i="5"/>
  <c r="N189" i="5" s="1"/>
  <c r="I189" i="5" s="1"/>
  <c r="B124" i="13"/>
  <c r="M180" i="5"/>
  <c r="B131" i="13"/>
  <c r="M187" i="5"/>
  <c r="B132" i="13"/>
  <c r="M188" i="5"/>
  <c r="B128" i="19"/>
  <c r="L184" i="5"/>
  <c r="B129" i="19"/>
  <c r="L185" i="5"/>
  <c r="M185" i="5"/>
  <c r="B129" i="13"/>
  <c r="M189" i="5"/>
  <c r="B133" i="13"/>
  <c r="B126" i="13"/>
  <c r="M182" i="5"/>
  <c r="B128" i="13"/>
  <c r="M184" i="5"/>
  <c r="B123" i="19"/>
  <c r="L179" i="5"/>
  <c r="B130" i="13"/>
  <c r="M186" i="5"/>
  <c r="N186" i="5" s="1"/>
  <c r="I186" i="5" s="1"/>
  <c r="L183" i="5"/>
  <c r="B127" i="19"/>
  <c r="B132" i="19"/>
  <c r="L188" i="5"/>
  <c r="B125" i="19"/>
  <c r="L181" i="5"/>
  <c r="O15" i="5"/>
  <c r="Y15" i="5"/>
  <c r="B131" i="19"/>
  <c r="L187" i="5"/>
  <c r="B126" i="19"/>
  <c r="L182" i="5"/>
  <c r="B122" i="13"/>
  <c r="M178" i="5"/>
  <c r="B123" i="13"/>
  <c r="M179" i="5"/>
  <c r="B125" i="13"/>
  <c r="M181" i="5"/>
  <c r="B124" i="19"/>
  <c r="L180" i="5"/>
  <c r="N180" i="5" s="1"/>
  <c r="I180" i="5" s="1"/>
  <c r="B122" i="19"/>
  <c r="L178" i="5"/>
  <c r="B127" i="13"/>
  <c r="M183" i="5"/>
  <c r="J310" i="5"/>
  <c r="O309" i="5"/>
  <c r="E362" i="5"/>
  <c r="E29" i="11"/>
  <c r="D23" i="11"/>
  <c r="D27" i="11"/>
  <c r="E20" i="25"/>
  <c r="E18" i="25"/>
  <c r="E21" i="25"/>
  <c r="D19" i="25"/>
  <c r="E21" i="11"/>
  <c r="E16" i="25"/>
  <c r="D24" i="11"/>
  <c r="E17" i="25"/>
  <c r="D14" i="11"/>
  <c r="E20" i="11"/>
  <c r="E27" i="11"/>
  <c r="E14" i="11"/>
  <c r="D22" i="25"/>
  <c r="D24" i="25"/>
  <c r="E28" i="11"/>
  <c r="D22" i="11"/>
  <c r="D27" i="25"/>
  <c r="E29" i="25"/>
  <c r="E25" i="25"/>
  <c r="D15" i="11"/>
  <c r="E26" i="25"/>
  <c r="E28" i="25"/>
  <c r="E19" i="11"/>
  <c r="D20" i="25"/>
  <c r="E18" i="11"/>
  <c r="E26" i="11"/>
  <c r="D17" i="11"/>
  <c r="E22" i="11"/>
  <c r="E25" i="11"/>
  <c r="D19" i="11"/>
  <c r="E15" i="25"/>
  <c r="D23" i="25"/>
  <c r="D17" i="25"/>
  <c r="E23" i="11"/>
  <c r="D16" i="25"/>
  <c r="D25" i="11"/>
  <c r="E17" i="11"/>
  <c r="E19" i="25"/>
  <c r="D28" i="11"/>
  <c r="D25" i="25"/>
  <c r="D29" i="25"/>
  <c r="D26" i="11"/>
  <c r="D21" i="25"/>
  <c r="E23" i="25"/>
  <c r="D21" i="11"/>
  <c r="D26" i="25"/>
  <c r="D29" i="11"/>
  <c r="D15" i="25"/>
  <c r="D18" i="25"/>
  <c r="E24" i="11"/>
  <c r="D14" i="25"/>
  <c r="E16" i="11"/>
  <c r="E24" i="25"/>
  <c r="E27" i="25"/>
  <c r="E15" i="11"/>
  <c r="D18" i="11"/>
  <c r="E22" i="25"/>
  <c r="D16" i="11"/>
  <c r="E14" i="25"/>
  <c r="D20" i="11"/>
  <c r="D28" i="25"/>
  <c r="N197" i="5" l="1"/>
  <c r="I197" i="5" s="1"/>
  <c r="N182" i="5"/>
  <c r="I182" i="5" s="1"/>
  <c r="N184" i="5"/>
  <c r="I184" i="5" s="1"/>
  <c r="N185" i="5"/>
  <c r="N195" i="5"/>
  <c r="I195" i="5" s="1"/>
  <c r="N196" i="5"/>
  <c r="I196" i="5" s="1"/>
  <c r="N178" i="5"/>
  <c r="I178" i="5" s="1"/>
  <c r="L15" i="5"/>
  <c r="V15" i="5"/>
  <c r="M15" i="5"/>
  <c r="W15" i="5"/>
  <c r="N179" i="5"/>
  <c r="I179" i="5" s="1"/>
  <c r="P180" i="5"/>
  <c r="K180" i="5" s="1"/>
  <c r="N188" i="5"/>
  <c r="I188" i="5" s="1"/>
  <c r="N181" i="5"/>
  <c r="I181" i="5" s="1"/>
  <c r="N187" i="5"/>
  <c r="I187" i="5" s="1"/>
  <c r="P189" i="5"/>
  <c r="K189" i="5" s="1"/>
  <c r="N183" i="5"/>
  <c r="I183" i="5" s="1"/>
  <c r="AD15" i="5"/>
  <c r="Y44" i="5"/>
  <c r="Y43" i="5"/>
  <c r="AD16" i="5"/>
  <c r="P186" i="5"/>
  <c r="K186" i="5" s="1"/>
  <c r="T16" i="5"/>
  <c r="T15" i="5"/>
  <c r="O43" i="5"/>
  <c r="O44" i="5"/>
  <c r="E363" i="5"/>
  <c r="J311" i="5"/>
  <c r="O310" i="5"/>
  <c r="P182" i="5" l="1"/>
  <c r="K182" i="5" s="1"/>
  <c r="P185" i="5"/>
  <c r="K185" i="5" s="1"/>
  <c r="I185" i="5"/>
  <c r="P184" i="5"/>
  <c r="K184" i="5" s="1"/>
  <c r="P197" i="5"/>
  <c r="K197" i="5" s="1"/>
  <c r="P195" i="5"/>
  <c r="K195" i="5" s="1"/>
  <c r="P196" i="5"/>
  <c r="K196" i="5" s="1"/>
  <c r="P181" i="5"/>
  <c r="K181" i="5" s="1"/>
  <c r="X15" i="5"/>
  <c r="P179" i="5"/>
  <c r="K179" i="5" s="1"/>
  <c r="W43" i="5"/>
  <c r="F16" i="28"/>
  <c r="AB15" i="5"/>
  <c r="W44" i="5"/>
  <c r="M44" i="5"/>
  <c r="M43" i="5"/>
  <c r="B12" i="24"/>
  <c r="R15" i="5"/>
  <c r="V44" i="5"/>
  <c r="AA15" i="5"/>
  <c r="F16" i="26"/>
  <c r="V43" i="5"/>
  <c r="B12" i="17"/>
  <c r="Q15" i="5"/>
  <c r="L44" i="5"/>
  <c r="L43" i="5"/>
  <c r="P183" i="5"/>
  <c r="K183" i="5" s="1"/>
  <c r="P188" i="5"/>
  <c r="K188" i="5" s="1"/>
  <c r="P187" i="5"/>
  <c r="K187" i="5" s="1"/>
  <c r="P178" i="5"/>
  <c r="K178" i="5" s="1"/>
  <c r="N15" i="5"/>
  <c r="J312" i="5"/>
  <c r="O311" i="5"/>
  <c r="E364" i="5"/>
  <c r="P15" i="5" l="1"/>
  <c r="Z15" i="5"/>
  <c r="S15" i="5"/>
  <c r="N43" i="5"/>
  <c r="N44" i="5"/>
  <c r="F16" i="36"/>
  <c r="G16" i="36" s="1"/>
  <c r="I16" i="27"/>
  <c r="G16" i="26"/>
  <c r="AC15" i="5"/>
  <c r="X44" i="5"/>
  <c r="X43" i="5"/>
  <c r="G16" i="28"/>
  <c r="K16" i="29"/>
  <c r="P16" i="29" s="1"/>
  <c r="E365" i="5"/>
  <c r="J313" i="5"/>
  <c r="O312" i="5"/>
  <c r="M16" i="27" l="1"/>
  <c r="P16" i="27"/>
  <c r="R16" i="27" s="1"/>
  <c r="H16" i="36"/>
  <c r="I16" i="36"/>
  <c r="H16" i="26"/>
  <c r="I16" i="26"/>
  <c r="H16" i="28"/>
  <c r="AE15" i="5"/>
  <c r="Z44" i="5"/>
  <c r="Z43" i="5"/>
  <c r="U15" i="5"/>
  <c r="P44" i="5"/>
  <c r="P43" i="5"/>
  <c r="J314" i="5"/>
  <c r="O313" i="5"/>
  <c r="E366" i="5"/>
  <c r="E367" i="5" l="1"/>
  <c r="J315" i="5"/>
  <c r="O314" i="5"/>
  <c r="J316" i="5" l="1"/>
  <c r="O315" i="5"/>
  <c r="E368" i="5"/>
  <c r="E369" i="5" l="1"/>
  <c r="J317" i="5"/>
  <c r="O316" i="5"/>
  <c r="J318" i="5" l="1"/>
  <c r="O317" i="5"/>
  <c r="E30" i="5"/>
  <c r="J30" i="5" s="1"/>
  <c r="E370" i="5"/>
  <c r="E371" i="5" l="1"/>
  <c r="J319" i="5"/>
  <c r="O318" i="5"/>
  <c r="J320" i="5" l="1"/>
  <c r="O319" i="5"/>
  <c r="E372" i="5"/>
  <c r="E373" i="5" l="1"/>
  <c r="J321" i="5"/>
  <c r="O320" i="5"/>
  <c r="J322" i="5" l="1"/>
  <c r="O321" i="5"/>
  <c r="E374" i="5"/>
  <c r="E375" i="5" l="1"/>
  <c r="J323" i="5"/>
  <c r="O322" i="5"/>
  <c r="J324" i="5" l="1"/>
  <c r="O323" i="5"/>
  <c r="E376" i="5"/>
  <c r="E377" i="5" l="1"/>
  <c r="J325" i="5"/>
  <c r="O324" i="5"/>
  <c r="J326" i="5" l="1"/>
  <c r="O325" i="5"/>
  <c r="E378" i="5"/>
  <c r="E379" i="5" l="1"/>
  <c r="J327" i="5"/>
  <c r="O326" i="5"/>
  <c r="J328" i="5" l="1"/>
  <c r="O327" i="5"/>
  <c r="E380" i="5"/>
  <c r="E381" i="5" l="1"/>
  <c r="J329" i="5"/>
  <c r="O328" i="5"/>
  <c r="J330" i="5" l="1"/>
  <c r="O329" i="5"/>
  <c r="E31" i="5"/>
  <c r="J31" i="5" s="1"/>
  <c r="E382" i="5"/>
  <c r="E383" i="5" l="1"/>
  <c r="J331" i="5"/>
  <c r="O330" i="5"/>
  <c r="J332" i="5" l="1"/>
  <c r="O331" i="5"/>
  <c r="E384" i="5"/>
  <c r="E385" i="5" l="1"/>
  <c r="J333" i="5"/>
  <c r="O332" i="5"/>
  <c r="J334" i="5" l="1"/>
  <c r="O333" i="5"/>
  <c r="E386" i="5"/>
  <c r="E387" i="5" l="1"/>
  <c r="O17" i="5"/>
  <c r="Y17" i="5"/>
  <c r="Y18" i="5"/>
  <c r="O18" i="5"/>
  <c r="Y19" i="5"/>
  <c r="O19" i="5"/>
  <c r="O20" i="5"/>
  <c r="Y20" i="5"/>
  <c r="O21" i="5"/>
  <c r="Y21" i="5"/>
  <c r="O22" i="5"/>
  <c r="Y22" i="5"/>
  <c r="AD22" i="5" s="1"/>
  <c r="Y23" i="5"/>
  <c r="O23" i="5"/>
  <c r="O24" i="5"/>
  <c r="Y24" i="5"/>
  <c r="O25" i="5"/>
  <c r="Y25" i="5"/>
  <c r="Y26" i="5"/>
  <c r="AD26" i="5" s="1"/>
  <c r="O26" i="5"/>
  <c r="Y27" i="5"/>
  <c r="J335" i="5"/>
  <c r="O334" i="5"/>
  <c r="AD18" i="5" l="1"/>
  <c r="AD24" i="5"/>
  <c r="AD20" i="5"/>
  <c r="T23" i="5"/>
  <c r="T21" i="5"/>
  <c r="T18" i="5"/>
  <c r="T25" i="5"/>
  <c r="T26" i="5"/>
  <c r="T22" i="5"/>
  <c r="T24" i="5"/>
  <c r="T20" i="5"/>
  <c r="AD25" i="5"/>
  <c r="AD21" i="5"/>
  <c r="AD17" i="5"/>
  <c r="Y37" i="5"/>
  <c r="Y45" i="5"/>
  <c r="T17" i="5"/>
  <c r="O45" i="5"/>
  <c r="O37" i="5"/>
  <c r="T19" i="5"/>
  <c r="J336" i="5"/>
  <c r="O335" i="5"/>
  <c r="AD27" i="5"/>
  <c r="Y39" i="5"/>
  <c r="Y47" i="5"/>
  <c r="Y48" i="5"/>
  <c r="Y40" i="5"/>
  <c r="AD23" i="5"/>
  <c r="AD19" i="5"/>
  <c r="E388" i="5"/>
  <c r="E389" i="5" l="1"/>
  <c r="J337" i="5"/>
  <c r="O336" i="5"/>
  <c r="E390" i="5" l="1"/>
  <c r="J338" i="5"/>
  <c r="O337" i="5"/>
  <c r="J339" i="5" l="1"/>
  <c r="O338" i="5"/>
  <c r="E391" i="5"/>
  <c r="E392" i="5" l="1"/>
  <c r="J340" i="5"/>
  <c r="O339" i="5"/>
  <c r="J341" i="5" l="1"/>
  <c r="O340" i="5"/>
  <c r="E393" i="5"/>
  <c r="E32" i="5" l="1"/>
  <c r="J32" i="5" s="1"/>
  <c r="J342" i="5"/>
  <c r="O341" i="5"/>
  <c r="J343" i="5" l="1"/>
  <c r="O342" i="5"/>
  <c r="J344" i="5" l="1"/>
  <c r="O343" i="5"/>
  <c r="J345" i="5" l="1"/>
  <c r="O344" i="5"/>
  <c r="J346" i="5" l="1"/>
  <c r="O345" i="5"/>
  <c r="J347" i="5" l="1"/>
  <c r="O346" i="5"/>
  <c r="J348" i="5" l="1"/>
  <c r="O347" i="5"/>
  <c r="J349" i="5" l="1"/>
  <c r="O348" i="5"/>
  <c r="J350" i="5" l="1"/>
  <c r="O349" i="5"/>
  <c r="J351" i="5" l="1"/>
  <c r="O350" i="5"/>
  <c r="J352" i="5" l="1"/>
  <c r="O351" i="5"/>
  <c r="J353" i="5" l="1"/>
  <c r="O352" i="5"/>
  <c r="J354" i="5" l="1"/>
  <c r="O353" i="5"/>
  <c r="J355" i="5" l="1"/>
  <c r="O354" i="5"/>
  <c r="J356" i="5" l="1"/>
  <c r="O355" i="5"/>
  <c r="J357" i="5" l="1"/>
  <c r="O356" i="5"/>
  <c r="J358" i="5" l="1"/>
  <c r="O357" i="5"/>
  <c r="J359" i="5" l="1"/>
  <c r="O358" i="5"/>
  <c r="J360" i="5" l="1"/>
  <c r="O359" i="5"/>
  <c r="J361" i="5" l="1"/>
  <c r="O360" i="5"/>
  <c r="J362" i="5" l="1"/>
  <c r="O361" i="5"/>
  <c r="J363" i="5" l="1"/>
  <c r="O362" i="5"/>
  <c r="J364" i="5" l="1"/>
  <c r="O363" i="5"/>
  <c r="J365" i="5" l="1"/>
  <c r="O364" i="5"/>
  <c r="J366" i="5" l="1"/>
  <c r="O365" i="5"/>
  <c r="J367" i="5" l="1"/>
  <c r="O366" i="5"/>
  <c r="J368" i="5" l="1"/>
  <c r="O367" i="5"/>
  <c r="J369" i="5" l="1"/>
  <c r="O368" i="5"/>
  <c r="J370" i="5" l="1"/>
  <c r="O369" i="5"/>
  <c r="J371" i="5" l="1"/>
  <c r="O370" i="5"/>
  <c r="J372" i="5" l="1"/>
  <c r="O371" i="5"/>
  <c r="J373" i="5" l="1"/>
  <c r="O372" i="5"/>
  <c r="J374" i="5" l="1"/>
  <c r="O373" i="5"/>
  <c r="J375" i="5" l="1"/>
  <c r="O374" i="5"/>
  <c r="J376" i="5" l="1"/>
  <c r="O375" i="5"/>
  <c r="J377" i="5" l="1"/>
  <c r="O376" i="5"/>
  <c r="J378" i="5" l="1"/>
  <c r="O377" i="5"/>
  <c r="J379" i="5" l="1"/>
  <c r="O378" i="5"/>
  <c r="J380" i="5" l="1"/>
  <c r="O379" i="5"/>
  <c r="J381" i="5" l="1"/>
  <c r="O380" i="5"/>
  <c r="J382" i="5" l="1"/>
  <c r="O381" i="5"/>
  <c r="J383" i="5" l="1"/>
  <c r="O382" i="5"/>
  <c r="J384" i="5" l="1"/>
  <c r="O383" i="5"/>
  <c r="J385" i="5" l="1"/>
  <c r="O384" i="5"/>
  <c r="J386" i="5" l="1"/>
  <c r="O385" i="5"/>
  <c r="J387" i="5" l="1"/>
  <c r="O386" i="5"/>
  <c r="J388" i="5" l="1"/>
  <c r="O387" i="5"/>
  <c r="J389" i="5" l="1"/>
  <c r="O388" i="5"/>
  <c r="J390" i="5" l="1"/>
  <c r="O389" i="5"/>
  <c r="J391" i="5" l="1"/>
  <c r="O390" i="5"/>
  <c r="J392" i="5" l="1"/>
  <c r="O391" i="5"/>
  <c r="J393" i="5" l="1"/>
  <c r="O393" i="5" s="1"/>
  <c r="O392" i="5"/>
  <c r="O27" i="5" l="1"/>
  <c r="O28" i="5"/>
  <c r="Y28" i="5"/>
  <c r="AD28" i="5" s="1"/>
  <c r="O29" i="5"/>
  <c r="Y29" i="5"/>
  <c r="Y30" i="5"/>
  <c r="O30" i="5"/>
  <c r="O31" i="5"/>
  <c r="Y31" i="5"/>
  <c r="AD31" i="5" s="1"/>
  <c r="Y32" i="5"/>
  <c r="O32" i="5"/>
  <c r="T30" i="5" l="1"/>
  <c r="T32" i="5"/>
  <c r="AD32" i="5"/>
  <c r="AD29" i="5"/>
  <c r="AD30" i="5"/>
  <c r="T28" i="5"/>
  <c r="T29" i="5"/>
  <c r="T27" i="5"/>
  <c r="O40" i="5"/>
  <c r="O39" i="5"/>
  <c r="O48" i="5"/>
  <c r="O47" i="5"/>
  <c r="T31" i="5"/>
  <c r="L198" i="5" l="1"/>
  <c r="B142" i="19"/>
  <c r="L199" i="5" l="1"/>
  <c r="B143" i="19"/>
  <c r="C234" i="19"/>
  <c r="C281" i="19"/>
  <c r="C181" i="19"/>
  <c r="C315" i="19"/>
  <c r="C331" i="19"/>
  <c r="C307" i="19"/>
  <c r="C154" i="19"/>
  <c r="C197" i="19"/>
  <c r="C216" i="19"/>
  <c r="C300" i="19"/>
  <c r="C170" i="19"/>
  <c r="C190" i="19"/>
  <c r="C335" i="19"/>
  <c r="C212" i="19"/>
  <c r="C133" i="19"/>
  <c r="C149" i="19"/>
  <c r="C189" i="19"/>
  <c r="C152" i="19"/>
  <c r="H5" i="19"/>
  <c r="C271" i="19"/>
  <c r="C142" i="19"/>
  <c r="C246" i="19"/>
  <c r="C286" i="19"/>
  <c r="C245" i="19"/>
  <c r="C248" i="19"/>
  <c r="C150" i="19"/>
  <c r="C296" i="19"/>
  <c r="C298" i="19"/>
  <c r="C160" i="19"/>
  <c r="C243" i="19"/>
  <c r="C218" i="19"/>
  <c r="C305" i="19"/>
  <c r="C227" i="19"/>
  <c r="C220" i="19"/>
  <c r="C303" i="19"/>
  <c r="C269" i="19"/>
  <c r="C201" i="19"/>
  <c r="C328" i="19"/>
  <c r="C164" i="19"/>
  <c r="C148" i="19"/>
  <c r="C336" i="19"/>
  <c r="C193" i="19"/>
  <c r="C167" i="19"/>
  <c r="C282" i="19"/>
  <c r="C207" i="19"/>
  <c r="C240" i="19"/>
  <c r="C325" i="19"/>
  <c r="C221" i="19"/>
  <c r="C231" i="19"/>
  <c r="C179" i="19"/>
  <c r="C199" i="19"/>
  <c r="C183" i="19"/>
  <c r="C140" i="19"/>
  <c r="C177" i="19"/>
  <c r="C316" i="19"/>
  <c r="C284" i="19"/>
  <c r="C265" i="19"/>
  <c r="C249" i="19"/>
  <c r="C146" i="19"/>
  <c r="C334" i="19"/>
  <c r="C275" i="19"/>
  <c r="C185" i="19"/>
  <c r="C230" i="19"/>
  <c r="C224" i="19"/>
  <c r="C158" i="19"/>
  <c r="C267" i="19"/>
  <c r="C178" i="19"/>
  <c r="C228" i="19"/>
  <c r="C168" i="19"/>
  <c r="C292" i="19"/>
  <c r="C293" i="19"/>
  <c r="C258" i="19"/>
  <c r="C285" i="19"/>
  <c r="C321" i="19"/>
  <c r="C188" i="19"/>
  <c r="C314" i="19"/>
  <c r="C277" i="19"/>
  <c r="C318" i="19"/>
  <c r="C332" i="19"/>
  <c r="C210" i="19"/>
  <c r="C232" i="19"/>
  <c r="C151" i="19"/>
  <c r="C145" i="19"/>
  <c r="C309" i="19"/>
  <c r="C195" i="19"/>
  <c r="C226" i="19"/>
  <c r="C244" i="19"/>
  <c r="C211" i="19"/>
  <c r="C200" i="19"/>
  <c r="C295" i="19"/>
  <c r="C157" i="19"/>
  <c r="C326" i="19"/>
  <c r="C254" i="19"/>
  <c r="C322" i="19"/>
  <c r="C172" i="19"/>
  <c r="C272" i="19"/>
  <c r="H8" i="19"/>
  <c r="C255" i="19"/>
  <c r="C319" i="19"/>
  <c r="C299" i="19"/>
  <c r="C261" i="19"/>
  <c r="C327" i="19"/>
  <c r="C153" i="19"/>
  <c r="C136" i="19"/>
  <c r="H2" i="19"/>
  <c r="C162" i="19"/>
  <c r="C163" i="19"/>
  <c r="C251" i="19"/>
  <c r="C236" i="19"/>
  <c r="C187" i="19"/>
  <c r="C202" i="19"/>
  <c r="C173" i="19"/>
  <c r="C333" i="19"/>
  <c r="C259" i="19"/>
  <c r="C166" i="19"/>
  <c r="C337" i="19"/>
  <c r="C329" i="19"/>
  <c r="H4" i="19"/>
  <c r="C312" i="19"/>
  <c r="C253" i="19"/>
  <c r="C252" i="19"/>
  <c r="C278" i="19"/>
  <c r="C194" i="19"/>
  <c r="C268" i="19"/>
  <c r="C291" i="19"/>
  <c r="C270" i="19"/>
  <c r="C324" i="19"/>
  <c r="C273" i="19"/>
  <c r="C156" i="19"/>
  <c r="C205" i="19"/>
  <c r="C238" i="19"/>
  <c r="C147" i="19"/>
  <c r="C288" i="19"/>
  <c r="C256" i="19"/>
  <c r="C180" i="19"/>
  <c r="C184" i="19"/>
  <c r="H7" i="19"/>
  <c r="C198" i="19"/>
  <c r="C165" i="19"/>
  <c r="C287" i="19"/>
  <c r="C297" i="19"/>
  <c r="C311" i="19"/>
  <c r="C219" i="19"/>
  <c r="C155" i="19"/>
  <c r="C176" i="19"/>
  <c r="C206" i="19"/>
  <c r="C191" i="19"/>
  <c r="C323" i="19"/>
  <c r="H3" i="19"/>
  <c r="C262" i="19"/>
  <c r="C208" i="19"/>
  <c r="C306" i="19"/>
  <c r="C222" i="19"/>
  <c r="C257" i="19"/>
  <c r="C214" i="19"/>
  <c r="C213" i="19"/>
  <c r="C280" i="19"/>
  <c r="C242" i="19"/>
  <c r="C134" i="19"/>
  <c r="C225" i="19"/>
  <c r="C290" i="19"/>
  <c r="C294" i="19"/>
  <c r="C144" i="19"/>
  <c r="C260" i="19"/>
  <c r="C217" i="19"/>
  <c r="C169" i="19"/>
  <c r="C301" i="19"/>
  <c r="C320" i="19"/>
  <c r="C135" i="19"/>
  <c r="C330" i="19"/>
  <c r="C139" i="19"/>
  <c r="C283" i="19"/>
  <c r="C247" i="19"/>
  <c r="C250" i="19"/>
  <c r="C276" i="19"/>
  <c r="C171" i="19"/>
  <c r="C279" i="19"/>
  <c r="C215" i="19"/>
  <c r="C143" i="19"/>
  <c r="H6" i="19"/>
  <c r="C274" i="19"/>
  <c r="C304" i="19"/>
  <c r="C264" i="19"/>
  <c r="C263" i="19"/>
  <c r="C310" i="19"/>
  <c r="C159" i="19"/>
  <c r="C174" i="19"/>
  <c r="C233" i="19"/>
  <c r="C138" i="19"/>
  <c r="C137" i="19"/>
  <c r="C186" i="19"/>
  <c r="C223" i="19"/>
  <c r="C141" i="19"/>
  <c r="C235" i="19"/>
  <c r="C182" i="19"/>
  <c r="C204" i="19"/>
  <c r="C302" i="19"/>
  <c r="C161" i="19"/>
  <c r="C229" i="19"/>
  <c r="C196" i="19"/>
  <c r="C313" i="19"/>
  <c r="C237" i="19"/>
  <c r="C192" i="19"/>
  <c r="C209" i="19"/>
  <c r="C266" i="19"/>
  <c r="C241" i="19"/>
  <c r="C289" i="19"/>
  <c r="C308" i="19"/>
  <c r="C203" i="19"/>
  <c r="C317" i="19"/>
  <c r="C239" i="19"/>
  <c r="C175" i="19"/>
  <c r="G224" i="5" l="1"/>
  <c r="G316" i="5"/>
  <c r="G348" i="5"/>
  <c r="G256" i="5"/>
  <c r="G373" i="5"/>
  <c r="G297" i="5"/>
  <c r="G228" i="5"/>
  <c r="G382" i="5"/>
  <c r="G326" i="5"/>
  <c r="G332" i="5"/>
  <c r="G308" i="5"/>
  <c r="G328" i="5"/>
  <c r="G336" i="5"/>
  <c r="G242" i="5"/>
  <c r="G349" i="5"/>
  <c r="G296" i="5"/>
  <c r="G280" i="5"/>
  <c r="G364" i="5"/>
  <c r="G374" i="5"/>
  <c r="G345" i="5"/>
  <c r="G239" i="5"/>
  <c r="G203" i="5"/>
  <c r="G258" i="5"/>
  <c r="G292" i="5"/>
  <c r="G236" i="5"/>
  <c r="G389" i="5"/>
  <c r="G321" i="5"/>
  <c r="G290" i="5"/>
  <c r="G300" i="5"/>
  <c r="G264" i="5"/>
  <c r="G289" i="5"/>
  <c r="G317" i="5"/>
  <c r="G318" i="5"/>
  <c r="G285" i="5"/>
  <c r="G305" i="5"/>
  <c r="G261" i="5"/>
  <c r="G210" i="5"/>
  <c r="G325" i="5"/>
  <c r="G223" i="5"/>
  <c r="G304" i="5"/>
  <c r="G375" i="5"/>
  <c r="G273" i="5"/>
  <c r="G265" i="5"/>
  <c r="G241" i="5"/>
  <c r="G390" i="5"/>
  <c r="G202" i="5"/>
  <c r="G322" i="5"/>
  <c r="G358" i="5"/>
  <c r="G306" i="5"/>
  <c r="G342" i="5"/>
  <c r="G371" i="5"/>
  <c r="G352" i="5"/>
  <c r="G370" i="5"/>
  <c r="G274" i="5"/>
  <c r="G366" i="5"/>
  <c r="G278" i="5"/>
  <c r="G388" i="5"/>
  <c r="G270" i="5"/>
  <c r="G246" i="5"/>
  <c r="G214" i="5"/>
  <c r="G319" i="5"/>
  <c r="G311" i="5"/>
  <c r="G263" i="5"/>
  <c r="G365" i="5"/>
  <c r="G377" i="5"/>
  <c r="G341" i="5"/>
  <c r="G369" i="5"/>
  <c r="G333" i="5"/>
  <c r="G226" i="5"/>
  <c r="G362" i="5"/>
  <c r="G295" i="5"/>
  <c r="G218" i="5"/>
  <c r="G361" i="5"/>
  <c r="G372" i="5"/>
  <c r="G267" i="5"/>
  <c r="G220" i="5"/>
  <c r="G277" i="5"/>
  <c r="G253" i="5"/>
  <c r="G245" i="5"/>
  <c r="G384" i="5"/>
  <c r="G272" i="5"/>
  <c r="G249" i="5"/>
  <c r="G213" i="5"/>
  <c r="G225" i="5"/>
  <c r="G260" i="5"/>
  <c r="G217" i="5"/>
  <c r="G288" i="5"/>
  <c r="G329" i="5"/>
  <c r="G301" i="5"/>
  <c r="G233" i="5"/>
  <c r="G244" i="5"/>
  <c r="G367" i="5"/>
  <c r="G363" i="5"/>
  <c r="G257" i="5"/>
  <c r="G284" i="5"/>
  <c r="G303" i="5"/>
  <c r="G379" i="5"/>
  <c r="G343" i="5"/>
  <c r="G353" i="5"/>
  <c r="G378" i="5"/>
  <c r="G355" i="5"/>
  <c r="G339" i="5"/>
  <c r="G307" i="5"/>
  <c r="G205" i="5"/>
  <c r="G271" i="5"/>
  <c r="G276" i="5"/>
  <c r="G310" i="5"/>
  <c r="G291" i="5"/>
  <c r="G247" i="5"/>
  <c r="G283" i="5"/>
  <c r="G312" i="5"/>
  <c r="G212" i="5"/>
  <c r="G286" i="5"/>
  <c r="G299" i="5"/>
  <c r="G387" i="5"/>
  <c r="G209" i="5"/>
  <c r="G337" i="5"/>
  <c r="G313" i="5"/>
  <c r="G266" i="5"/>
  <c r="G234" i="5"/>
  <c r="G344" i="5"/>
  <c r="G243" i="5"/>
  <c r="G238" i="5"/>
  <c r="G219" i="5"/>
  <c r="G230" i="5"/>
  <c r="G211" i="5"/>
  <c r="G350" i="5"/>
  <c r="G323" i="5"/>
  <c r="G222" i="5"/>
  <c r="G334" i="5"/>
  <c r="G354" i="5"/>
  <c r="G232" i="5"/>
  <c r="G314" i="5"/>
  <c r="G383" i="5"/>
  <c r="G298" i="5"/>
  <c r="G262" i="5"/>
  <c r="G251" i="5"/>
  <c r="G347" i="5"/>
  <c r="G208" i="5"/>
  <c r="G231" i="5"/>
  <c r="G227" i="5"/>
  <c r="G294" i="5"/>
  <c r="G327" i="5"/>
  <c r="G340" i="5"/>
  <c r="G281" i="5"/>
  <c r="G330" i="5"/>
  <c r="G351" i="5"/>
  <c r="G381" i="5"/>
  <c r="G268" i="5"/>
  <c r="G346" i="5"/>
  <c r="G254" i="5"/>
  <c r="G204" i="5"/>
  <c r="G391" i="5"/>
  <c r="G269" i="5"/>
  <c r="G216" i="5"/>
  <c r="G324" i="5"/>
  <c r="G331" i="5"/>
  <c r="G287" i="5"/>
  <c r="G221" i="5"/>
  <c r="G282" i="5"/>
  <c r="G279" i="5"/>
  <c r="G293" i="5"/>
  <c r="G386" i="5"/>
  <c r="G380" i="5"/>
  <c r="G360" i="5"/>
  <c r="G359" i="5"/>
  <c r="G309" i="5"/>
  <c r="G338" i="5"/>
  <c r="G368" i="5"/>
  <c r="G335" i="5"/>
  <c r="G206" i="5"/>
  <c r="G237" i="5"/>
  <c r="G385" i="5"/>
  <c r="G275" i="5"/>
  <c r="G393" i="5"/>
  <c r="G320" i="5"/>
  <c r="G315" i="5"/>
  <c r="G255" i="5"/>
  <c r="G392" i="5"/>
  <c r="G376" i="5"/>
  <c r="G302" i="5"/>
  <c r="G252" i="5"/>
  <c r="G259" i="5"/>
  <c r="G207" i="5"/>
  <c r="G356" i="5"/>
  <c r="G215" i="5"/>
  <c r="G229" i="5"/>
  <c r="G250" i="5"/>
  <c r="G248" i="5"/>
  <c r="G240" i="5"/>
  <c r="G357" i="5"/>
  <c r="G235" i="5"/>
  <c r="D143" i="19"/>
  <c r="E143" i="19"/>
  <c r="E163" i="19"/>
  <c r="D284" i="19"/>
  <c r="D240" i="19"/>
  <c r="E325" i="19"/>
  <c r="D290" i="19"/>
  <c r="D245" i="19"/>
  <c r="D248" i="19"/>
  <c r="D187" i="19"/>
  <c r="E223" i="19"/>
  <c r="D258" i="19"/>
  <c r="D148" i="19"/>
  <c r="E190" i="19"/>
  <c r="E154" i="19"/>
  <c r="D323" i="19"/>
  <c r="D186" i="19"/>
  <c r="E179" i="19"/>
  <c r="D210" i="19"/>
  <c r="E242" i="19"/>
  <c r="E288" i="19"/>
  <c r="D150" i="19"/>
  <c r="D206" i="19"/>
  <c r="D278" i="19"/>
  <c r="D207" i="19"/>
  <c r="D260" i="19"/>
  <c r="E196" i="19"/>
  <c r="D160" i="19"/>
  <c r="E152" i="19"/>
  <c r="D314" i="19"/>
  <c r="E276" i="19"/>
  <c r="D195" i="19"/>
  <c r="D309" i="19"/>
  <c r="E251" i="19"/>
  <c r="D215" i="19"/>
  <c r="E302" i="19"/>
  <c r="E226" i="19"/>
  <c r="D330" i="19"/>
  <c r="D202" i="19"/>
  <c r="D197" i="19"/>
  <c r="E329" i="19"/>
  <c r="D325" i="19"/>
  <c r="E233" i="19"/>
  <c r="D144" i="19"/>
  <c r="D189" i="19"/>
  <c r="E156" i="19"/>
  <c r="D266" i="19"/>
  <c r="E249" i="19"/>
  <c r="E262" i="19"/>
  <c r="E309" i="19"/>
  <c r="D231" i="19"/>
  <c r="D165" i="19"/>
  <c r="D262" i="19"/>
  <c r="E296" i="19"/>
  <c r="D322" i="19"/>
  <c r="E171" i="19"/>
  <c r="D146" i="19"/>
  <c r="E271" i="19"/>
  <c r="E201" i="19"/>
  <c r="E224" i="19"/>
  <c r="D295" i="19"/>
  <c r="E210" i="19"/>
  <c r="D321" i="19"/>
  <c r="D198" i="19"/>
  <c r="D192" i="19"/>
  <c r="D224" i="19"/>
  <c r="E316" i="19"/>
  <c r="E231" i="19"/>
  <c r="E281" i="19"/>
  <c r="D194" i="19"/>
  <c r="E295" i="19"/>
  <c r="E300" i="19"/>
  <c r="D211" i="19"/>
  <c r="D232" i="19"/>
  <c r="E282" i="19"/>
  <c r="D233" i="19"/>
  <c r="D168" i="19"/>
  <c r="D272" i="19"/>
  <c r="D238" i="19"/>
  <c r="E256" i="19"/>
  <c r="D172" i="19"/>
  <c r="E337" i="19"/>
  <c r="D214" i="19"/>
  <c r="D273" i="19"/>
  <c r="E317" i="19"/>
  <c r="D298" i="19"/>
  <c r="E330" i="19"/>
  <c r="D152" i="19"/>
  <c r="D164" i="19"/>
  <c r="D270" i="19"/>
  <c r="E307" i="19"/>
  <c r="E184" i="19"/>
  <c r="E268" i="19"/>
  <c r="E227" i="19"/>
  <c r="E157" i="19"/>
  <c r="E297" i="19"/>
  <c r="E229" i="19"/>
  <c r="E292" i="19"/>
  <c r="D267" i="19"/>
  <c r="E239" i="19"/>
  <c r="E172" i="19"/>
  <c r="D328" i="19"/>
  <c r="E277" i="19"/>
  <c r="D185" i="19"/>
  <c r="E205" i="19"/>
  <c r="E285" i="19"/>
  <c r="E145" i="19"/>
  <c r="D319" i="19"/>
  <c r="E164" i="19"/>
  <c r="D159" i="19"/>
  <c r="D303" i="19"/>
  <c r="D283" i="19"/>
  <c r="E310" i="19"/>
  <c r="E240" i="19"/>
  <c r="D285" i="19"/>
  <c r="E211" i="19"/>
  <c r="E308" i="19"/>
  <c r="E266" i="19"/>
  <c r="E275" i="19"/>
  <c r="E144" i="19"/>
  <c r="D255" i="19"/>
  <c r="D276" i="19"/>
  <c r="E261" i="19"/>
  <c r="D244" i="19"/>
  <c r="D254" i="19"/>
  <c r="D310" i="19"/>
  <c r="E213" i="19"/>
  <c r="D312" i="19"/>
  <c r="D203" i="19"/>
  <c r="D280" i="19"/>
  <c r="E265" i="19"/>
  <c r="D313" i="19"/>
  <c r="E187" i="19"/>
  <c r="D229" i="19"/>
  <c r="E178" i="19"/>
  <c r="D293" i="19"/>
  <c r="E234" i="19"/>
  <c r="E253" i="19"/>
  <c r="D275" i="19"/>
  <c r="D190" i="19"/>
  <c r="E279" i="19"/>
  <c r="E230" i="19"/>
  <c r="D220" i="19"/>
  <c r="D317" i="19"/>
  <c r="D155" i="19"/>
  <c r="E198" i="19"/>
  <c r="D171" i="19"/>
  <c r="E160" i="19"/>
  <c r="D269" i="19"/>
  <c r="E216" i="19"/>
  <c r="E311" i="19"/>
  <c r="D292" i="19"/>
  <c r="E331" i="19"/>
  <c r="E166" i="19"/>
  <c r="E159" i="19"/>
  <c r="E209" i="19"/>
  <c r="E312" i="19"/>
  <c r="E269" i="19"/>
  <c r="D250" i="19"/>
  <c r="E218" i="19"/>
  <c r="D170" i="19"/>
  <c r="E200" i="19"/>
  <c r="D307" i="19"/>
  <c r="D234" i="19"/>
  <c r="D163" i="19"/>
  <c r="E176" i="19"/>
  <c r="E165" i="19"/>
  <c r="E263" i="19"/>
  <c r="D263" i="19"/>
  <c r="D264" i="19"/>
  <c r="E286" i="19"/>
  <c r="D281" i="19"/>
  <c r="D300" i="19"/>
  <c r="E222" i="19"/>
  <c r="D153" i="19"/>
  <c r="D308" i="19"/>
  <c r="D271" i="19"/>
  <c r="E245" i="19"/>
  <c r="E334" i="19"/>
  <c r="D182" i="19"/>
  <c r="D175" i="19"/>
  <c r="E305" i="19"/>
  <c r="D151" i="19"/>
  <c r="E323" i="19"/>
  <c r="D154" i="19"/>
  <c r="E199" i="19"/>
  <c r="D209" i="19"/>
  <c r="D241" i="19"/>
  <c r="E150" i="19"/>
  <c r="E174" i="19"/>
  <c r="D305" i="19"/>
  <c r="D288" i="19"/>
  <c r="E238" i="19"/>
  <c r="D218" i="19"/>
  <c r="E244" i="19"/>
  <c r="E254" i="19"/>
  <c r="E193" i="19"/>
  <c r="E272" i="19"/>
  <c r="D274" i="19"/>
  <c r="E186" i="19"/>
  <c r="D257" i="19"/>
  <c r="D294" i="19"/>
  <c r="E303" i="19"/>
  <c r="E237" i="19"/>
  <c r="E246" i="19"/>
  <c r="E195" i="19"/>
  <c r="D228" i="19"/>
  <c r="D304" i="19"/>
  <c r="E225" i="19"/>
  <c r="D193" i="19"/>
  <c r="D252" i="19"/>
  <c r="D324" i="19"/>
  <c r="E270" i="19"/>
  <c r="D315" i="19"/>
  <c r="E258" i="19"/>
  <c r="E228" i="19"/>
  <c r="D145" i="19"/>
  <c r="D208" i="19"/>
  <c r="E259" i="19"/>
  <c r="E289" i="19"/>
  <c r="E189" i="19"/>
  <c r="D223" i="19"/>
  <c r="D311" i="19"/>
  <c r="D333" i="19"/>
  <c r="D243" i="19"/>
  <c r="E220" i="19"/>
  <c r="D306" i="19"/>
  <c r="D222" i="19"/>
  <c r="E291" i="19"/>
  <c r="D180" i="19"/>
  <c r="E203" i="19"/>
  <c r="D201" i="19"/>
  <c r="D326" i="19"/>
  <c r="E173" i="19"/>
  <c r="D169" i="19"/>
  <c r="E257" i="19"/>
  <c r="E284" i="19"/>
  <c r="D246" i="19"/>
  <c r="E306" i="19"/>
  <c r="D147" i="19"/>
  <c r="E185" i="19"/>
  <c r="D225" i="19"/>
  <c r="D268" i="19"/>
  <c r="D176" i="19"/>
  <c r="E278" i="19"/>
  <c r="E255" i="19"/>
  <c r="D196" i="19"/>
  <c r="D184" i="19"/>
  <c r="D297" i="19"/>
  <c r="D279" i="19"/>
  <c r="E180" i="19"/>
  <c r="E169" i="19"/>
  <c r="E324" i="19"/>
  <c r="E219" i="19"/>
  <c r="E149" i="19"/>
  <c r="D337" i="19"/>
  <c r="E332" i="19"/>
  <c r="D277" i="19"/>
  <c r="E298" i="19"/>
  <c r="D166" i="19"/>
  <c r="D212" i="19"/>
  <c r="D316" i="19"/>
  <c r="E267" i="19"/>
  <c r="D301" i="19"/>
  <c r="D177" i="19"/>
  <c r="E335" i="19"/>
  <c r="E322" i="19"/>
  <c r="E194" i="19"/>
  <c r="E217" i="19"/>
  <c r="E167" i="19"/>
  <c r="E236" i="19"/>
  <c r="E214" i="19"/>
  <c r="E301" i="19"/>
  <c r="D249" i="19"/>
  <c r="E147" i="19"/>
  <c r="E283" i="19"/>
  <c r="D329" i="19"/>
  <c r="D296" i="19"/>
  <c r="E250" i="19"/>
  <c r="D149" i="19"/>
  <c r="E197" i="19"/>
  <c r="D256" i="19"/>
  <c r="E321" i="19"/>
  <c r="D178" i="19"/>
  <c r="D158" i="19"/>
  <c r="D327" i="19"/>
  <c r="D205" i="19"/>
  <c r="E202" i="19"/>
  <c r="D179" i="19"/>
  <c r="E280" i="19"/>
  <c r="D253" i="19"/>
  <c r="E299" i="19"/>
  <c r="E260" i="19"/>
  <c r="E168" i="19"/>
  <c r="D239" i="19"/>
  <c r="D167" i="19"/>
  <c r="E274" i="19"/>
  <c r="E319" i="19"/>
  <c r="D181" i="19"/>
  <c r="E294" i="19"/>
  <c r="E320" i="19"/>
  <c r="D237" i="19"/>
  <c r="E243" i="19"/>
  <c r="E151" i="19"/>
  <c r="E161" i="19"/>
  <c r="D261" i="19"/>
  <c r="D242" i="19"/>
  <c r="E318" i="19"/>
  <c r="D335" i="19"/>
  <c r="D287" i="19"/>
  <c r="D204" i="19"/>
  <c r="D221" i="19"/>
  <c r="E326" i="19"/>
  <c r="D161" i="19"/>
  <c r="E146" i="19"/>
  <c r="D289" i="19"/>
  <c r="D216" i="19"/>
  <c r="E293" i="19"/>
  <c r="E221" i="19"/>
  <c r="E273" i="19"/>
  <c r="E264" i="19"/>
  <c r="E235" i="19"/>
  <c r="D259" i="19"/>
  <c r="E287" i="19"/>
  <c r="D265" i="19"/>
  <c r="E313" i="19"/>
  <c r="D173" i="19"/>
  <c r="D331" i="19"/>
  <c r="E170" i="19"/>
  <c r="D251" i="19"/>
  <c r="E192" i="19"/>
  <c r="E206" i="19"/>
  <c r="E252" i="19"/>
  <c r="D174" i="19"/>
  <c r="E207" i="19"/>
  <c r="E304" i="19"/>
  <c r="D199" i="19"/>
  <c r="E177" i="19"/>
  <c r="D157" i="19"/>
  <c r="E212" i="19"/>
  <c r="D236" i="19"/>
  <c r="E241" i="19"/>
  <c r="E232" i="19"/>
  <c r="D247" i="19"/>
  <c r="D230" i="19"/>
  <c r="D191" i="19"/>
  <c r="E183" i="19"/>
  <c r="D302" i="19"/>
  <c r="D291" i="19"/>
  <c r="E162" i="19"/>
  <c r="E148" i="19"/>
  <c r="D336" i="19"/>
  <c r="E314" i="19"/>
  <c r="E188" i="19"/>
  <c r="E336" i="19"/>
  <c r="E208" i="19"/>
  <c r="D188" i="19"/>
  <c r="D320" i="19"/>
  <c r="D162" i="19"/>
  <c r="E158" i="19"/>
  <c r="D318" i="19"/>
  <c r="D200" i="19"/>
  <c r="D219" i="19"/>
  <c r="D235" i="19"/>
  <c r="D286" i="19"/>
  <c r="E248" i="19"/>
  <c r="D226" i="19"/>
  <c r="E290" i="19"/>
  <c r="E333" i="19"/>
  <c r="D299" i="19"/>
  <c r="E328" i="19"/>
  <c r="E155" i="19"/>
  <c r="E247" i="19"/>
  <c r="E315" i="19"/>
  <c r="D334" i="19"/>
  <c r="E181" i="19"/>
  <c r="E175" i="19"/>
  <c r="D332" i="19"/>
  <c r="E191" i="19"/>
  <c r="E215" i="19"/>
  <c r="E204" i="19"/>
  <c r="E153" i="19"/>
  <c r="D217" i="19"/>
  <c r="D156" i="19"/>
  <c r="D213" i="19"/>
  <c r="D282" i="19"/>
  <c r="D227" i="19"/>
  <c r="E327" i="19"/>
  <c r="E182" i="19"/>
  <c r="D183" i="19"/>
  <c r="M201" i="5" l="1"/>
  <c r="N201" i="5" s="1"/>
  <c r="I201" i="5" s="1"/>
  <c r="P201" i="5" l="1"/>
  <c r="K201" i="5" s="1"/>
  <c r="M200" i="5"/>
  <c r="B143" i="13" l="1"/>
  <c r="M199" i="5"/>
  <c r="N199" i="5" s="1"/>
  <c r="I199" i="5" s="1"/>
  <c r="L200" i="5"/>
  <c r="B144" i="19"/>
  <c r="E143" i="13" l="1"/>
  <c r="D143" i="13"/>
  <c r="P199" i="5"/>
  <c r="K199" i="5" s="1"/>
  <c r="N200" i="5"/>
  <c r="I200" i="5" s="1"/>
  <c r="L16" i="5"/>
  <c r="V16" i="5"/>
  <c r="G142" i="22"/>
  <c r="B142" i="13" l="1"/>
  <c r="M198" i="5"/>
  <c r="P200" i="5"/>
  <c r="K200" i="5" s="1"/>
  <c r="L38" i="5"/>
  <c r="L46" i="5"/>
  <c r="B13" i="17"/>
  <c r="Q16" i="5"/>
  <c r="F17" i="26"/>
  <c r="V46" i="5"/>
  <c r="V38" i="5"/>
  <c r="AA16" i="5"/>
  <c r="G159" i="22" a="1"/>
  <c r="G159" i="22" s="1"/>
  <c r="H159" i="22" s="1"/>
  <c r="G179" i="22" a="1"/>
  <c r="G179" i="22" s="1"/>
  <c r="H179" i="22" s="1"/>
  <c r="G162" i="22" a="1"/>
  <c r="G162" i="22" s="1"/>
  <c r="H162" i="22" s="1"/>
  <c r="G157" i="22" a="1"/>
  <c r="G157" i="22" s="1"/>
  <c r="B213" i="5" s="1"/>
  <c r="G178" i="22" a="1"/>
  <c r="G178" i="22" s="1"/>
  <c r="G214" i="22" a="1"/>
  <c r="G214" i="22" s="1"/>
  <c r="H214" i="22" s="1"/>
  <c r="G278" i="22" a="1"/>
  <c r="G278" i="22" s="1"/>
  <c r="H278" i="22" s="1"/>
  <c r="G308" i="22" a="1"/>
  <c r="G308" i="22" s="1"/>
  <c r="H308" i="22" s="1"/>
  <c r="G247" i="22" a="1"/>
  <c r="G247" i="22" s="1"/>
  <c r="H247" i="22" s="1"/>
  <c r="G311" i="22" a="1"/>
  <c r="G311" i="22" s="1"/>
  <c r="H311" i="22" s="1"/>
  <c r="G208" i="22" a="1"/>
  <c r="G208" i="22" s="1"/>
  <c r="H208" i="22" s="1"/>
  <c r="G272" i="22" a="1"/>
  <c r="G272" i="22" s="1"/>
  <c r="H272" i="22" s="1"/>
  <c r="G336" i="22" a="1"/>
  <c r="G336" i="22" s="1"/>
  <c r="G241" i="22" a="1"/>
  <c r="G241" i="22" s="1"/>
  <c r="H241" i="22" s="1"/>
  <c r="G305" i="22" a="1"/>
  <c r="G305" i="22" s="1"/>
  <c r="H305" i="22" s="1"/>
  <c r="G210" i="22" a="1"/>
  <c r="G210" i="22" s="1"/>
  <c r="H210" i="22" s="1"/>
  <c r="G274" i="22" a="1"/>
  <c r="G274" i="22" s="1"/>
  <c r="H274" i="22" s="1"/>
  <c r="G146" i="22" a="1"/>
  <c r="G146" i="22" s="1"/>
  <c r="G243" i="22" a="1"/>
  <c r="G243" i="22" s="1"/>
  <c r="H243" i="22" s="1"/>
  <c r="G307" i="22" a="1"/>
  <c r="G307" i="22" s="1"/>
  <c r="H307" i="22" s="1"/>
  <c r="G204" i="22" a="1"/>
  <c r="G204" i="22" s="1"/>
  <c r="G268" i="22" a="1"/>
  <c r="G268" i="22" s="1"/>
  <c r="H268" i="22" s="1"/>
  <c r="G213" i="22" a="1"/>
  <c r="G213" i="22" s="1"/>
  <c r="H213" i="22" s="1"/>
  <c r="G277" i="22" a="1"/>
  <c r="G277" i="22" s="1"/>
  <c r="H277" i="22" s="1"/>
  <c r="G165" i="22" a="1"/>
  <c r="G165" i="22" s="1"/>
  <c r="H165" i="22" s="1"/>
  <c r="G256" i="22" a="1"/>
  <c r="G256" i="22" s="1"/>
  <c r="H256" i="22" s="1"/>
  <c r="G227" i="22" a="1"/>
  <c r="G227" i="22" s="1"/>
  <c r="H227" i="22" s="1"/>
  <c r="G166" i="22" a="1"/>
  <c r="G166" i="22" s="1"/>
  <c r="H166" i="22" s="1"/>
  <c r="G148" i="22" a="1"/>
  <c r="G148" i="22" s="1"/>
  <c r="G150" i="22" a="1"/>
  <c r="G150" i="22" s="1"/>
  <c r="H150" i="22" s="1"/>
  <c r="G163" i="22" a="1"/>
  <c r="G163" i="22" s="1"/>
  <c r="H163" i="22" s="1"/>
  <c r="G184" i="22" a="1"/>
  <c r="G184" i="22" s="1"/>
  <c r="H184" i="22" s="1"/>
  <c r="G222" i="22" a="1"/>
  <c r="G222" i="22" s="1"/>
  <c r="H222" i="22" s="1"/>
  <c r="G286" i="22" a="1"/>
  <c r="G286" i="22" s="1"/>
  <c r="H286" i="22" s="1"/>
  <c r="G164" i="22" a="1"/>
  <c r="G164" i="22" s="1"/>
  <c r="H164" i="22" s="1"/>
  <c r="G255" i="22" a="1"/>
  <c r="G255" i="22" s="1"/>
  <c r="H255" i="22" s="1"/>
  <c r="G319" i="22" a="1"/>
  <c r="G319" i="22" s="1"/>
  <c r="G216" i="22" a="1"/>
  <c r="G216" i="22" s="1"/>
  <c r="H216" i="22" s="1"/>
  <c r="G280" i="22" a="1"/>
  <c r="G280" i="22" s="1"/>
  <c r="H280" i="22" s="1"/>
  <c r="G332" i="22" a="1"/>
  <c r="G332" i="22" s="1"/>
  <c r="H332" i="22" s="1"/>
  <c r="G249" i="22" a="1"/>
  <c r="G249" i="22" s="1"/>
  <c r="H249" i="22" s="1"/>
  <c r="G313" i="22" a="1"/>
  <c r="G313" i="22" s="1"/>
  <c r="H313" i="22" s="1"/>
  <c r="G218" i="22" a="1"/>
  <c r="G218" i="22" s="1"/>
  <c r="G282" i="22" a="1"/>
  <c r="G282" i="22" s="1"/>
  <c r="H282" i="22" s="1"/>
  <c r="G177" i="22" a="1"/>
  <c r="G177" i="22" s="1"/>
  <c r="G251" i="22" a="1"/>
  <c r="G251" i="22" s="1"/>
  <c r="H251" i="22" s="1"/>
  <c r="G315" i="22" a="1"/>
  <c r="G315" i="22" s="1"/>
  <c r="H315" i="22" s="1"/>
  <c r="G212" i="22" a="1"/>
  <c r="G212" i="22" s="1"/>
  <c r="H212" i="22" s="1"/>
  <c r="G276" i="22" a="1"/>
  <c r="G276" i="22" s="1"/>
  <c r="H276" i="22" s="1"/>
  <c r="G221" i="22" a="1"/>
  <c r="G221" i="22" s="1"/>
  <c r="H221" i="22" s="1"/>
  <c r="G285" i="22" a="1"/>
  <c r="G285" i="22" s="1"/>
  <c r="H285" i="22" s="1"/>
  <c r="G160" i="22" a="1"/>
  <c r="G160" i="22" s="1"/>
  <c r="H160" i="22" s="1"/>
  <c r="G231" i="22" a="1"/>
  <c r="G231" i="22" s="1"/>
  <c r="G192" i="22" a="1"/>
  <c r="G192" i="22" s="1"/>
  <c r="H192" i="22" s="1"/>
  <c r="G195" i="22" a="1"/>
  <c r="G195" i="22" s="1"/>
  <c r="H195" i="22" s="1"/>
  <c r="G172" i="22" a="1"/>
  <c r="G172" i="22" s="1"/>
  <c r="H172" i="22" s="1"/>
  <c r="G161" i="22" a="1"/>
  <c r="G161" i="22" s="1"/>
  <c r="H161" i="22" s="1"/>
  <c r="G156" i="22" a="1"/>
  <c r="G156" i="22" s="1"/>
  <c r="H156" i="22" s="1"/>
  <c r="G170" i="22" a="1"/>
  <c r="G170" i="22" s="1"/>
  <c r="H170" i="22" s="1"/>
  <c r="G191" i="22" a="1"/>
  <c r="G191" i="22" s="1"/>
  <c r="H191" i="22" s="1"/>
  <c r="G230" i="22" a="1"/>
  <c r="G230" i="22" s="1"/>
  <c r="G294" i="22" a="1"/>
  <c r="G294" i="22" s="1"/>
  <c r="H294" i="22" s="1"/>
  <c r="G198" i="22" a="1"/>
  <c r="G198" i="22" s="1"/>
  <c r="H198" i="22" s="1"/>
  <c r="G263" i="22" a="1"/>
  <c r="G263" i="22" s="1"/>
  <c r="H263" i="22" s="1"/>
  <c r="G327" i="22" a="1"/>
  <c r="G327" i="22" s="1"/>
  <c r="H327" i="22" s="1"/>
  <c r="G224" i="22" a="1"/>
  <c r="G224" i="22" s="1"/>
  <c r="H224" i="22" s="1"/>
  <c r="G288" i="22" a="1"/>
  <c r="G288" i="22" s="1"/>
  <c r="H288" i="22" s="1"/>
  <c r="G190" i="22" a="1"/>
  <c r="G190" i="22" s="1"/>
  <c r="H190" i="22" s="1"/>
  <c r="G257" i="22" a="1"/>
  <c r="G257" i="22" s="1"/>
  <c r="G321" i="22" a="1"/>
  <c r="G321" i="22" s="1"/>
  <c r="H321" i="22" s="1"/>
  <c r="G226" i="22" a="1"/>
  <c r="G226" i="22" s="1"/>
  <c r="H226" i="22" s="1"/>
  <c r="G290" i="22" a="1"/>
  <c r="G290" i="22" s="1"/>
  <c r="H290" i="22" s="1"/>
  <c r="G193" i="22" a="1"/>
  <c r="G193" i="22" s="1"/>
  <c r="G259" i="22" a="1"/>
  <c r="G259" i="22" s="1"/>
  <c r="H259" i="22" s="1"/>
  <c r="G323" i="22" a="1"/>
  <c r="G323" i="22" s="1"/>
  <c r="H323" i="22" s="1"/>
  <c r="G220" i="22" a="1"/>
  <c r="G220" i="22" s="1"/>
  <c r="H220" i="22" s="1"/>
  <c r="G284" i="22" a="1"/>
  <c r="G284" i="22" s="1"/>
  <c r="G229" i="22" a="1"/>
  <c r="G229" i="22" s="1"/>
  <c r="H229" i="22" s="1"/>
  <c r="G293" i="22" a="1"/>
  <c r="G293" i="22" s="1"/>
  <c r="H293" i="22" s="1"/>
  <c r="G149" i="22" a="1"/>
  <c r="G149" i="22" s="1"/>
  <c r="H149" i="22" s="1"/>
  <c r="G295" i="22" a="1"/>
  <c r="G295" i="22" s="1"/>
  <c r="H295" i="22" s="1"/>
  <c r="G258" i="22" a="1"/>
  <c r="G258" i="22" s="1"/>
  <c r="H258" i="22" s="1"/>
  <c r="G261" i="22" a="1"/>
  <c r="G261" i="22" s="1"/>
  <c r="H261" i="22" s="1"/>
  <c r="G185" i="22" a="1"/>
  <c r="G185" i="22" s="1"/>
  <c r="H185" i="22" s="1"/>
  <c r="G167" i="22" a="1"/>
  <c r="G167" i="22" s="1"/>
  <c r="G169" i="22" a="1"/>
  <c r="G169" i="22" s="1"/>
  <c r="J169" i="22" s="1"/>
  <c r="G176" i="22" a="1"/>
  <c r="G176" i="22" s="1"/>
  <c r="H176" i="22" s="1"/>
  <c r="G199" i="22" a="1"/>
  <c r="G199" i="22" s="1"/>
  <c r="H199" i="22" s="1"/>
  <c r="G238" i="22" a="1"/>
  <c r="G238" i="22" s="1"/>
  <c r="H238" i="22" s="1"/>
  <c r="G302" i="22" a="1"/>
  <c r="G302" i="22" s="1"/>
  <c r="G207" i="22" a="1"/>
  <c r="G207" i="22" s="1"/>
  <c r="H207" i="22" s="1"/>
  <c r="G271" i="22" a="1"/>
  <c r="G271" i="22" s="1"/>
  <c r="H271" i="22" s="1"/>
  <c r="G335" i="22" a="1"/>
  <c r="G335" i="22" s="1"/>
  <c r="G232" i="22" a="1"/>
  <c r="G232" i="22" s="1"/>
  <c r="H232" i="22" s="1"/>
  <c r="G296" i="22" a="1"/>
  <c r="G296" i="22" s="1"/>
  <c r="H296" i="22" s="1"/>
  <c r="G201" i="22" a="1"/>
  <c r="G201" i="22" s="1"/>
  <c r="H201" i="22" s="1"/>
  <c r="G265" i="22" a="1"/>
  <c r="G265" i="22" s="1"/>
  <c r="H265" i="22" s="1"/>
  <c r="G329" i="22" a="1"/>
  <c r="G329" i="22" s="1"/>
  <c r="H329" i="22" s="1"/>
  <c r="G234" i="22" a="1"/>
  <c r="G234" i="22" s="1"/>
  <c r="H234" i="22" s="1"/>
  <c r="G298" i="22" a="1"/>
  <c r="G298" i="22" s="1"/>
  <c r="H298" i="22" s="1"/>
  <c r="G203" i="22" a="1"/>
  <c r="G203" i="22" s="1"/>
  <c r="G267" i="22" a="1"/>
  <c r="G267" i="22" s="1"/>
  <c r="H267" i="22" s="1"/>
  <c r="G331" i="22" a="1"/>
  <c r="G331" i="22" s="1"/>
  <c r="H331" i="22" s="1"/>
  <c r="G228" i="22" a="1"/>
  <c r="G228" i="22" s="1"/>
  <c r="H228" i="22" s="1"/>
  <c r="G292" i="22" a="1"/>
  <c r="G292" i="22" s="1"/>
  <c r="H292" i="22" s="1"/>
  <c r="G237" i="22" a="1"/>
  <c r="G237" i="22" s="1"/>
  <c r="H237" i="22" s="1"/>
  <c r="G301" i="22" a="1"/>
  <c r="G301" i="22" s="1"/>
  <c r="H301" i="22" s="1"/>
  <c r="G188" i="22" a="1"/>
  <c r="G188" i="22" s="1"/>
  <c r="H188" i="22" s="1"/>
  <c r="G187" i="22" a="1"/>
  <c r="G187" i="22" s="1"/>
  <c r="H187" i="22" s="1"/>
  <c r="G322" i="22" a="1"/>
  <c r="G322" i="22" s="1"/>
  <c r="H322" i="22" s="1"/>
  <c r="G325" i="22" a="1"/>
  <c r="G325" i="22" s="1"/>
  <c r="H325" i="22" s="1"/>
  <c r="G147" i="22" a="1"/>
  <c r="G147" i="22" s="1"/>
  <c r="H147" i="22" s="1"/>
  <c r="G174" i="22" a="1"/>
  <c r="G174" i="22" s="1"/>
  <c r="H174" i="22" s="1"/>
  <c r="G175" i="22" a="1"/>
  <c r="G175" i="22" s="1"/>
  <c r="H175" i="22" s="1"/>
  <c r="G189" i="22" a="1"/>
  <c r="G189" i="22" s="1"/>
  <c r="H189" i="22" s="1"/>
  <c r="G158" i="22" a="1"/>
  <c r="G158" i="22" s="1"/>
  <c r="H158" i="22" s="1"/>
  <c r="G246" i="22" a="1"/>
  <c r="G246" i="22" s="1"/>
  <c r="H246" i="22" s="1"/>
  <c r="G310" i="22" a="1"/>
  <c r="G310" i="22" s="1"/>
  <c r="H310" i="22" s="1"/>
  <c r="G215" i="22" a="1"/>
  <c r="G215" i="22" s="1"/>
  <c r="H215" i="22" s="1"/>
  <c r="G279" i="22" a="1"/>
  <c r="G279" i="22" s="1"/>
  <c r="H279" i="22" s="1"/>
  <c r="G316" i="22" a="1"/>
  <c r="G316" i="22" s="1"/>
  <c r="H316" i="22" s="1"/>
  <c r="G240" i="22" a="1"/>
  <c r="G240" i="22" s="1"/>
  <c r="H240" i="22" s="1"/>
  <c r="G304" i="22" a="1"/>
  <c r="G304" i="22" s="1"/>
  <c r="H304" i="22" s="1"/>
  <c r="G209" i="22" a="1"/>
  <c r="G209" i="22" s="1"/>
  <c r="H209" i="22" s="1"/>
  <c r="G273" i="22" a="1"/>
  <c r="G273" i="22" s="1"/>
  <c r="G337" i="22" a="1"/>
  <c r="G337" i="22" s="1"/>
  <c r="H337" i="22" s="1"/>
  <c r="G242" i="22" a="1"/>
  <c r="G242" i="22" s="1"/>
  <c r="H242" i="22" s="1"/>
  <c r="G306" i="22" a="1"/>
  <c r="G306" i="22" s="1"/>
  <c r="H306" i="22" s="1"/>
  <c r="G211" i="22" a="1"/>
  <c r="G211" i="22" s="1"/>
  <c r="H211" i="22" s="1"/>
  <c r="G275" i="22" a="1"/>
  <c r="G275" i="22" s="1"/>
  <c r="H275" i="22" s="1"/>
  <c r="G236" i="22" a="1"/>
  <c r="G236" i="22" s="1"/>
  <c r="H236" i="22" s="1"/>
  <c r="G151" i="22" a="1"/>
  <c r="G151" i="22" s="1"/>
  <c r="H151" i="22" s="1"/>
  <c r="G245" i="22" a="1"/>
  <c r="G245" i="22" s="1"/>
  <c r="G309" i="22" a="1"/>
  <c r="G309" i="22" s="1"/>
  <c r="H309" i="22" s="1"/>
  <c r="G197" i="22" a="1"/>
  <c r="G197" i="22" s="1"/>
  <c r="H197" i="22" s="1"/>
  <c r="G320" i="22" a="1"/>
  <c r="G320" i="22" s="1"/>
  <c r="H320" i="22" s="1"/>
  <c r="G291" i="22" a="1"/>
  <c r="G291" i="22" s="1"/>
  <c r="H291" i="22" s="1"/>
  <c r="G154" i="22" a="1"/>
  <c r="G154" i="22" s="1"/>
  <c r="H154" i="22" s="1"/>
  <c r="G180" i="22" a="1"/>
  <c r="G180" i="22" s="1"/>
  <c r="H180" i="22" s="1"/>
  <c r="G182" i="22" a="1"/>
  <c r="G182" i="22" s="1"/>
  <c r="H182" i="22" s="1"/>
  <c r="G152" i="22" a="1"/>
  <c r="G152" i="22" s="1"/>
  <c r="G186" i="22" a="1"/>
  <c r="G186" i="22" s="1"/>
  <c r="H186" i="22" s="1"/>
  <c r="G254" i="22" a="1"/>
  <c r="G254" i="22" s="1"/>
  <c r="G318" i="22" a="1"/>
  <c r="G318" i="22" s="1"/>
  <c r="H318" i="22" s="1"/>
  <c r="G223" i="22" a="1"/>
  <c r="G223" i="22" s="1"/>
  <c r="H223" i="22" s="1"/>
  <c r="G287" i="22" a="1"/>
  <c r="G287" i="22" s="1"/>
  <c r="H287" i="22" s="1"/>
  <c r="G168" i="22" a="1"/>
  <c r="G168" i="22" s="1"/>
  <c r="H168" i="22" s="1"/>
  <c r="G248" i="22" a="1"/>
  <c r="G248" i="22" s="1"/>
  <c r="H248" i="22" s="1"/>
  <c r="G312" i="22" a="1"/>
  <c r="G312" i="22" s="1"/>
  <c r="G217" i="22" a="1"/>
  <c r="G217" i="22" s="1"/>
  <c r="H217" i="22" s="1"/>
  <c r="G281" i="22" a="1"/>
  <c r="G281" i="22" s="1"/>
  <c r="H281" i="22" s="1"/>
  <c r="G324" i="22" a="1"/>
  <c r="G324" i="22" s="1"/>
  <c r="H324" i="22" s="1"/>
  <c r="G250" i="22" a="1"/>
  <c r="G250" i="22" s="1"/>
  <c r="H250" i="22" s="1"/>
  <c r="G314" i="22" a="1"/>
  <c r="G314" i="22" s="1"/>
  <c r="H314" i="22" s="1"/>
  <c r="G219" i="22" a="1"/>
  <c r="G219" i="22" s="1"/>
  <c r="H219" i="22" s="1"/>
  <c r="G283" i="22" a="1"/>
  <c r="G283" i="22" s="1"/>
  <c r="H283" i="22" s="1"/>
  <c r="G300" i="22" a="1"/>
  <c r="G300" i="22" s="1"/>
  <c r="G244" i="22" a="1"/>
  <c r="G244" i="22" s="1"/>
  <c r="H244" i="22" s="1"/>
  <c r="G183" i="22" a="1"/>
  <c r="G183" i="22" s="1"/>
  <c r="H183" i="22" s="1"/>
  <c r="G253" i="22" a="1"/>
  <c r="G253" i="22" s="1"/>
  <c r="H253" i="22" s="1"/>
  <c r="G317" i="22" a="1"/>
  <c r="G317" i="22" s="1"/>
  <c r="H317" i="22" s="1"/>
  <c r="G262" i="22" a="1"/>
  <c r="G262" i="22" s="1"/>
  <c r="H262" i="22" s="1"/>
  <c r="G225" i="22" a="1"/>
  <c r="G225" i="22" s="1"/>
  <c r="H225" i="22" s="1"/>
  <c r="G181" i="22" a="1"/>
  <c r="G181" i="22" s="1"/>
  <c r="B237" i="5" s="1"/>
  <c r="G153" i="22" a="1"/>
  <c r="G153" i="22" s="1"/>
  <c r="H153" i="22" s="1"/>
  <c r="G173" i="22" a="1"/>
  <c r="G173" i="22" s="1"/>
  <c r="H173" i="22" s="1"/>
  <c r="G155" i="22" a="1"/>
  <c r="G155" i="22" s="1"/>
  <c r="H155" i="22" s="1"/>
  <c r="G196" i="22" a="1"/>
  <c r="G196" i="22" s="1"/>
  <c r="H196" i="22" s="1"/>
  <c r="G171" i="22" a="1"/>
  <c r="G171" i="22" s="1"/>
  <c r="H171" i="22" s="1"/>
  <c r="G206" i="22" a="1"/>
  <c r="G206" i="22" s="1"/>
  <c r="G270" i="22" a="1"/>
  <c r="G270" i="22" s="1"/>
  <c r="H270" i="22" s="1"/>
  <c r="G334" i="22" a="1"/>
  <c r="G334" i="22" s="1"/>
  <c r="H334" i="22" s="1"/>
  <c r="G239" i="22" a="1"/>
  <c r="G239" i="22" s="1"/>
  <c r="G303" i="22" a="1"/>
  <c r="G303" i="22" s="1"/>
  <c r="H303" i="22" s="1"/>
  <c r="G200" i="22" a="1"/>
  <c r="G200" i="22" s="1"/>
  <c r="H200" i="22" s="1"/>
  <c r="G264" i="22" a="1"/>
  <c r="G264" i="22" s="1"/>
  <c r="H264" i="22" s="1"/>
  <c r="G328" i="22" a="1"/>
  <c r="G328" i="22" s="1"/>
  <c r="H328" i="22" s="1"/>
  <c r="G233" i="22" a="1"/>
  <c r="G233" i="22" s="1"/>
  <c r="H233" i="22" s="1"/>
  <c r="G297" i="22" a="1"/>
  <c r="G297" i="22" s="1"/>
  <c r="H297" i="22" s="1"/>
  <c r="G202" i="22" a="1"/>
  <c r="G202" i="22" s="1"/>
  <c r="H202" i="22" s="1"/>
  <c r="G266" i="22" a="1"/>
  <c r="G266" i="22" s="1"/>
  <c r="G330" i="22" a="1"/>
  <c r="G330" i="22" s="1"/>
  <c r="H330" i="22" s="1"/>
  <c r="G235" i="22" a="1"/>
  <c r="G235" i="22" s="1"/>
  <c r="H235" i="22" s="1"/>
  <c r="G299" i="22" a="1"/>
  <c r="G299" i="22" s="1"/>
  <c r="H299" i="22" s="1"/>
  <c r="G194" i="22" a="1"/>
  <c r="G194" i="22" s="1"/>
  <c r="G260" i="22" a="1"/>
  <c r="G260" i="22" s="1"/>
  <c r="H260" i="22" s="1"/>
  <c r="G205" i="22" a="1"/>
  <c r="G205" i="22" s="1"/>
  <c r="G269" i="22" a="1"/>
  <c r="G269" i="22" s="1"/>
  <c r="H269" i="22" s="1"/>
  <c r="G333" i="22" a="1"/>
  <c r="G333" i="22" s="1"/>
  <c r="G326" i="22" a="1"/>
  <c r="G326" i="22" s="1"/>
  <c r="H326" i="22" s="1"/>
  <c r="G289" i="22" a="1"/>
  <c r="G289" i="22" s="1"/>
  <c r="H289" i="22" s="1"/>
  <c r="G252" i="22" a="1"/>
  <c r="G252" i="22" s="1"/>
  <c r="H252" i="22" s="1"/>
  <c r="B285" i="5"/>
  <c r="B323" i="5"/>
  <c r="B232" i="5"/>
  <c r="B255" i="5"/>
  <c r="B228" i="5"/>
  <c r="B248" i="5"/>
  <c r="B335" i="5"/>
  <c r="B229" i="5"/>
  <c r="B307" i="5"/>
  <c r="B240" i="5"/>
  <c r="B203" i="5"/>
  <c r="B380" i="5"/>
  <c r="B270" i="5"/>
  <c r="B330" i="5"/>
  <c r="B278" i="5"/>
  <c r="B374" i="5"/>
  <c r="B242" i="5"/>
  <c r="B257" i="5"/>
  <c r="B386" i="5"/>
  <c r="B350" i="5"/>
  <c r="B359" i="5"/>
  <c r="B365" i="5"/>
  <c r="B347" i="5"/>
  <c r="B252" i="5"/>
  <c r="B376" i="5"/>
  <c r="B284" i="5"/>
  <c r="B377" i="5"/>
  <c r="B362" i="5"/>
  <c r="B324" i="5"/>
  <c r="B266" i="5"/>
  <c r="B268" i="5"/>
  <c r="B272" i="5"/>
  <c r="B366" i="5"/>
  <c r="B288" i="5"/>
  <c r="B311" i="5"/>
  <c r="B320" i="5"/>
  <c r="B300" i="5"/>
  <c r="B206" i="5"/>
  <c r="B364" i="5"/>
  <c r="B205" i="5"/>
  <c r="B279" i="5"/>
  <c r="B388" i="5"/>
  <c r="B319" i="5"/>
  <c r="B393" i="5"/>
  <c r="B333" i="5"/>
  <c r="B378" i="5"/>
  <c r="B249" i="5"/>
  <c r="B238" i="5"/>
  <c r="B273" i="5"/>
  <c r="B346" i="5"/>
  <c r="B309" i="5"/>
  <c r="B297" i="5"/>
  <c r="C198" i="13"/>
  <c r="C279" i="13"/>
  <c r="C256" i="13"/>
  <c r="C290" i="13"/>
  <c r="C43" i="13"/>
  <c r="C102" i="13"/>
  <c r="C183" i="13"/>
  <c r="C239" i="13"/>
  <c r="C214" i="13"/>
  <c r="C122" i="13"/>
  <c r="C328" i="13"/>
  <c r="C96" i="13"/>
  <c r="C88" i="13"/>
  <c r="C274" i="13"/>
  <c r="C283" i="13"/>
  <c r="C205" i="13"/>
  <c r="C222" i="13"/>
  <c r="C220" i="13"/>
  <c r="C113" i="13"/>
  <c r="C326" i="13"/>
  <c r="C230" i="13"/>
  <c r="C68" i="13"/>
  <c r="C28" i="13"/>
  <c r="C143" i="13"/>
  <c r="C322" i="13"/>
  <c r="C232" i="13"/>
  <c r="C319" i="13"/>
  <c r="C16" i="13"/>
  <c r="C218" i="13"/>
  <c r="C270" i="13"/>
  <c r="C268" i="13"/>
  <c r="C318" i="13"/>
  <c r="C288" i="13"/>
  <c r="C42" i="13"/>
  <c r="C31" i="13"/>
  <c r="C40" i="13"/>
  <c r="C105" i="13"/>
  <c r="C167" i="13"/>
  <c r="C128" i="13"/>
  <c r="C39" i="13"/>
  <c r="C309" i="13"/>
  <c r="C292" i="13"/>
  <c r="C187" i="13"/>
  <c r="C19" i="13"/>
  <c r="C304" i="13"/>
  <c r="C263" i="13"/>
  <c r="C331" i="13"/>
  <c r="C315" i="13"/>
  <c r="C224" i="13"/>
  <c r="C21" i="13"/>
  <c r="C246" i="13"/>
  <c r="C81" i="13"/>
  <c r="C46" i="13"/>
  <c r="C41" i="13"/>
  <c r="C245" i="13"/>
  <c r="C36" i="13"/>
  <c r="C24" i="13"/>
  <c r="C25" i="13"/>
  <c r="C74" i="13"/>
  <c r="C97" i="13"/>
  <c r="C135" i="13"/>
  <c r="C314" i="13"/>
  <c r="C157" i="13"/>
  <c r="C47" i="13"/>
  <c r="C251" i="13"/>
  <c r="C121" i="13"/>
  <c r="C177" i="13"/>
  <c r="C225" i="13"/>
  <c r="C75" i="13"/>
  <c r="C181" i="13"/>
  <c r="C112" i="13"/>
  <c r="C267" i="13"/>
  <c r="C22" i="13"/>
  <c r="C30" i="13"/>
  <c r="C219" i="13"/>
  <c r="C186" i="13"/>
  <c r="C62" i="13"/>
  <c r="C243" i="13"/>
  <c r="C152" i="13"/>
  <c r="C216" i="13"/>
  <c r="C127" i="13"/>
  <c r="C238" i="13"/>
  <c r="C271" i="13"/>
  <c r="C305" i="13"/>
  <c r="C273" i="13"/>
  <c r="C193" i="13"/>
  <c r="C199" i="13"/>
  <c r="C327" i="13"/>
  <c r="C151" i="13"/>
  <c r="C132" i="13"/>
  <c r="C125" i="13"/>
  <c r="C280" i="13"/>
  <c r="C108" i="13"/>
  <c r="C178" i="13"/>
  <c r="C53" i="13"/>
  <c r="C111" i="13"/>
  <c r="C334" i="13"/>
  <c r="C261" i="13"/>
  <c r="C162" i="13"/>
  <c r="C223" i="13"/>
  <c r="C294" i="13"/>
  <c r="C126" i="13"/>
  <c r="C254" i="13"/>
  <c r="C298" i="13"/>
  <c r="C107" i="13"/>
  <c r="C150" i="13"/>
  <c r="C233" i="13"/>
  <c r="C184" i="13"/>
  <c r="C153" i="13"/>
  <c r="C313" i="13"/>
  <c r="C85" i="13"/>
  <c r="C154" i="13"/>
  <c r="C99" i="13"/>
  <c r="C297" i="13"/>
  <c r="C65" i="13"/>
  <c r="C296" i="13"/>
  <c r="C311" i="13"/>
  <c r="C281" i="13"/>
  <c r="C210" i="13"/>
  <c r="C289" i="13"/>
  <c r="C95" i="13"/>
  <c r="C182" i="13"/>
  <c r="C276" i="13"/>
  <c r="C93" i="13"/>
  <c r="C269" i="13"/>
  <c r="C110" i="13"/>
  <c r="C248" i="13"/>
  <c r="C134" i="13"/>
  <c r="C84" i="13"/>
  <c r="C156" i="13"/>
  <c r="C14" i="13"/>
  <c r="C301" i="13"/>
  <c r="C321" i="13"/>
  <c r="C116" i="13"/>
  <c r="C103" i="13"/>
  <c r="C201" i="13"/>
  <c r="C308" i="13"/>
  <c r="C257" i="13"/>
  <c r="C228" i="13"/>
  <c r="C194" i="13"/>
  <c r="C29" i="13"/>
  <c r="C330" i="13"/>
  <c r="C175" i="13"/>
  <c r="C258" i="13"/>
  <c r="C206" i="13"/>
  <c r="C179" i="13"/>
  <c r="C101" i="13"/>
  <c r="C60" i="13"/>
  <c r="C253" i="13"/>
  <c r="C286" i="13"/>
  <c r="C37" i="13"/>
  <c r="C123" i="13"/>
  <c r="C202" i="13"/>
  <c r="C324" i="13"/>
  <c r="C18" i="13"/>
  <c r="C325" i="13"/>
  <c r="C275" i="13"/>
  <c r="C109" i="13"/>
  <c r="C174" i="13"/>
  <c r="C190" i="13"/>
  <c r="C192" i="13"/>
  <c r="C217" i="13"/>
  <c r="C141" i="13"/>
  <c r="C316" i="13"/>
  <c r="C56" i="13"/>
  <c r="C27" i="13"/>
  <c r="C159" i="13"/>
  <c r="C71" i="13"/>
  <c r="C130" i="13"/>
  <c r="C299" i="13"/>
  <c r="C211" i="13"/>
  <c r="C52" i="13"/>
  <c r="C149" i="13"/>
  <c r="C100" i="13"/>
  <c r="C94" i="13"/>
  <c r="C124" i="13"/>
  <c r="C165" i="13"/>
  <c r="C227" i="13"/>
  <c r="C291" i="13"/>
  <c r="C236" i="13"/>
  <c r="C209" i="13"/>
  <c r="C332" i="13"/>
  <c r="C285" i="13"/>
  <c r="C92" i="13"/>
  <c r="C203" i="13"/>
  <c r="C104" i="13"/>
  <c r="C133" i="13"/>
  <c r="C69" i="13"/>
  <c r="C231" i="13"/>
  <c r="C20" i="13"/>
  <c r="C140" i="13"/>
  <c r="C185" i="13"/>
  <c r="C229" i="13"/>
  <c r="C161" i="13"/>
  <c r="C32" i="13"/>
  <c r="C241" i="13"/>
  <c r="C33" i="13"/>
  <c r="C136" i="13"/>
  <c r="C196" i="13"/>
  <c r="C180" i="13"/>
  <c r="C293" i="13"/>
  <c r="C98" i="13"/>
  <c r="C207" i="13"/>
  <c r="C336" i="13"/>
  <c r="C44" i="13"/>
  <c r="C329" i="13"/>
  <c r="C55" i="13"/>
  <c r="C173" i="13"/>
  <c r="C200" i="13"/>
  <c r="C61" i="13"/>
  <c r="C72" i="13"/>
  <c r="C87" i="13"/>
  <c r="C90" i="13"/>
  <c r="C195" i="13"/>
  <c r="C191" i="13"/>
  <c r="C265" i="13"/>
  <c r="C252" i="13"/>
  <c r="C226" i="13"/>
  <c r="C176" i="13"/>
  <c r="C91" i="13"/>
  <c r="C337" i="13"/>
  <c r="C155" i="13"/>
  <c r="C34" i="13"/>
  <c r="C237" i="13"/>
  <c r="C172" i="13"/>
  <c r="C57" i="13"/>
  <c r="C320" i="13"/>
  <c r="C15" i="13"/>
  <c r="C26" i="13"/>
  <c r="C197" i="13"/>
  <c r="C138" i="13"/>
  <c r="C89" i="13"/>
  <c r="C118" i="13"/>
  <c r="C260" i="13"/>
  <c r="C282" i="13"/>
  <c r="C77" i="13"/>
  <c r="C212" i="13"/>
  <c r="C266" i="13"/>
  <c r="C164" i="13"/>
  <c r="C171" i="13"/>
  <c r="C147" i="13"/>
  <c r="C300" i="13"/>
  <c r="C58" i="13"/>
  <c r="C67" i="13"/>
  <c r="C35" i="13"/>
  <c r="C78" i="13"/>
  <c r="C250" i="13"/>
  <c r="C79" i="13"/>
  <c r="C188" i="13"/>
  <c r="C59" i="13"/>
  <c r="C272" i="13"/>
  <c r="C86" i="13"/>
  <c r="C312" i="13"/>
  <c r="C117" i="13"/>
  <c r="C204" i="13"/>
  <c r="C189" i="13"/>
  <c r="C63" i="13"/>
  <c r="C284" i="13"/>
  <c r="C168" i="13"/>
  <c r="C83" i="13"/>
  <c r="C76" i="13"/>
  <c r="C49" i="13"/>
  <c r="C213" i="13"/>
  <c r="C73" i="13"/>
  <c r="C170" i="13"/>
  <c r="C287" i="13"/>
  <c r="C106" i="13"/>
  <c r="C249" i="13"/>
  <c r="C82" i="13"/>
  <c r="C234" i="13"/>
  <c r="C221" i="13"/>
  <c r="C64" i="13"/>
  <c r="C262" i="13"/>
  <c r="C242" i="13"/>
  <c r="C66" i="13"/>
  <c r="C264" i="13"/>
  <c r="C17" i="13"/>
  <c r="C137" i="13"/>
  <c r="C51" i="13"/>
  <c r="C310" i="13"/>
  <c r="C303" i="13"/>
  <c r="C166" i="13"/>
  <c r="C146" i="13"/>
  <c r="C54" i="13"/>
  <c r="C307" i="13"/>
  <c r="C38" i="13"/>
  <c r="C131" i="13"/>
  <c r="C119" i="13"/>
  <c r="C335" i="13"/>
  <c r="C306" i="13"/>
  <c r="C215" i="13"/>
  <c r="C323" i="13"/>
  <c r="C23" i="13"/>
  <c r="C240" i="13"/>
  <c r="C145" i="13"/>
  <c r="C169" i="13"/>
  <c r="C160" i="13"/>
  <c r="C114" i="13"/>
  <c r="C45" i="13"/>
  <c r="C247" i="13"/>
  <c r="C163" i="13"/>
  <c r="C129" i="13"/>
  <c r="C302" i="13"/>
  <c r="C50" i="13"/>
  <c r="C158" i="13"/>
  <c r="C235" i="13"/>
  <c r="C144" i="13"/>
  <c r="C142" i="13"/>
  <c r="C255" i="13"/>
  <c r="C139" i="13"/>
  <c r="C115" i="13"/>
  <c r="C70" i="13"/>
  <c r="C80" i="13"/>
  <c r="C148" i="13"/>
  <c r="C277" i="13"/>
  <c r="C295" i="13"/>
  <c r="C48" i="13"/>
  <c r="C244" i="13"/>
  <c r="C333" i="13"/>
  <c r="C259" i="13"/>
  <c r="C208" i="13"/>
  <c r="C120" i="13"/>
  <c r="C317" i="13"/>
  <c r="C278" i="13"/>
  <c r="B390" i="5" l="1"/>
  <c r="B354" i="5"/>
  <c r="B258" i="5"/>
  <c r="B241" i="5"/>
  <c r="B246" i="5"/>
  <c r="B339" i="5"/>
  <c r="B265" i="5"/>
  <c r="D265" i="5" s="1"/>
  <c r="F265" i="5" s="1"/>
  <c r="H205" i="22"/>
  <c r="J205" i="22"/>
  <c r="B304" i="5"/>
  <c r="B363" i="5"/>
  <c r="B276" i="5"/>
  <c r="H193" i="22"/>
  <c r="J193" i="22"/>
  <c r="B214" i="5"/>
  <c r="L214" i="5" s="1"/>
  <c r="B338" i="5"/>
  <c r="D338" i="5" s="1"/>
  <c r="F338" i="5" s="1"/>
  <c r="B327" i="5"/>
  <c r="B207" i="5"/>
  <c r="H181" i="22"/>
  <c r="J181" i="22"/>
  <c r="B222" i="5"/>
  <c r="B328" i="5"/>
  <c r="B247" i="5"/>
  <c r="D247" i="5" s="1"/>
  <c r="F247" i="5" s="1"/>
  <c r="H157" i="22"/>
  <c r="J157" i="22"/>
  <c r="B244" i="5"/>
  <c r="B216" i="5"/>
  <c r="B217" i="5"/>
  <c r="B348" i="5"/>
  <c r="B372" i="5"/>
  <c r="B215" i="5"/>
  <c r="D215" i="5" s="1"/>
  <c r="F215" i="5" s="1"/>
  <c r="B351" i="5"/>
  <c r="D351" i="5" s="1"/>
  <c r="F351" i="5" s="1"/>
  <c r="B332" i="5"/>
  <c r="B305" i="5"/>
  <c r="D305" i="5" s="1"/>
  <c r="F305" i="5" s="1"/>
  <c r="B384" i="5"/>
  <c r="B383" i="5"/>
  <c r="B303" i="5"/>
  <c r="B306" i="5"/>
  <c r="B267" i="5"/>
  <c r="L267" i="5" s="1"/>
  <c r="B294" i="5"/>
  <c r="D294" i="5" s="1"/>
  <c r="F294" i="5" s="1"/>
  <c r="B321" i="5"/>
  <c r="B230" i="5"/>
  <c r="L230" i="5" s="1"/>
  <c r="B373" i="5"/>
  <c r="D373" i="5" s="1"/>
  <c r="F373" i="5" s="1"/>
  <c r="B221" i="5"/>
  <c r="B355" i="5"/>
  <c r="B227" i="5"/>
  <c r="B283" i="5"/>
  <c r="D283" i="5" s="1"/>
  <c r="F283" i="5" s="1"/>
  <c r="B220" i="5"/>
  <c r="L220" i="5" s="1"/>
  <c r="B226" i="5"/>
  <c r="B290" i="5"/>
  <c r="D290" i="5" s="1"/>
  <c r="F290" i="5" s="1"/>
  <c r="B341" i="5"/>
  <c r="D341" i="5" s="1"/>
  <c r="F341" i="5" s="1"/>
  <c r="B315" i="5"/>
  <c r="D315" i="5" s="1"/>
  <c r="F315" i="5" s="1"/>
  <c r="B314" i="5"/>
  <c r="D314" i="5" s="1"/>
  <c r="F314" i="5" s="1"/>
  <c r="B331" i="5"/>
  <c r="L331" i="5" s="1"/>
  <c r="B369" i="5"/>
  <c r="D369" i="5" s="1"/>
  <c r="B370" i="5"/>
  <c r="D370" i="5" s="1"/>
  <c r="F370" i="5" s="1"/>
  <c r="B343" i="5"/>
  <c r="B385" i="5"/>
  <c r="D385" i="5" s="1"/>
  <c r="F385" i="5" s="1"/>
  <c r="B296" i="5"/>
  <c r="D296" i="5" s="1"/>
  <c r="F296" i="5" s="1"/>
  <c r="B312" i="5"/>
  <c r="D312" i="5" s="1"/>
  <c r="F312" i="5" s="1"/>
  <c r="B231" i="5"/>
  <c r="D231" i="5" s="1"/>
  <c r="F231" i="5" s="1"/>
  <c r="B293" i="5"/>
  <c r="D293" i="5" s="1"/>
  <c r="F293" i="5" s="1"/>
  <c r="B318" i="5"/>
  <c r="D318" i="5" s="1"/>
  <c r="F318" i="5" s="1"/>
  <c r="B316" i="5"/>
  <c r="D316" i="5" s="1"/>
  <c r="F316" i="5" s="1"/>
  <c r="B280" i="5"/>
  <c r="B289" i="5"/>
  <c r="D289" i="5" s="1"/>
  <c r="F289" i="5" s="1"/>
  <c r="B342" i="5"/>
  <c r="D342" i="5" s="1"/>
  <c r="F342" i="5" s="1"/>
  <c r="B212" i="5"/>
  <c r="D212" i="5" s="1"/>
  <c r="F212" i="5" s="1"/>
  <c r="B235" i="5"/>
  <c r="D235" i="5" s="1"/>
  <c r="F235" i="5" s="1"/>
  <c r="B277" i="5"/>
  <c r="L277" i="5" s="1"/>
  <c r="B210" i="5"/>
  <c r="D210" i="5" s="1"/>
  <c r="F210" i="5" s="1"/>
  <c r="B367" i="5"/>
  <c r="L367" i="5" s="1"/>
  <c r="H239" i="22"/>
  <c r="B295" i="5"/>
  <c r="D295" i="5" s="1"/>
  <c r="F295" i="5" s="1"/>
  <c r="H230" i="22"/>
  <c r="B286" i="5"/>
  <c r="L286" i="5" s="1"/>
  <c r="B302" i="5"/>
  <c r="L302" i="5" s="1"/>
  <c r="B209" i="5"/>
  <c r="D209" i="5" s="1"/>
  <c r="F209" i="5" s="1"/>
  <c r="H300" i="22"/>
  <c r="B356" i="5"/>
  <c r="D356" i="5" s="1"/>
  <c r="F356" i="5" s="1"/>
  <c r="H203" i="22"/>
  <c r="B259" i="5"/>
  <c r="D259" i="5" s="1"/>
  <c r="F259" i="5" s="1"/>
  <c r="H177" i="22"/>
  <c r="B233" i="5"/>
  <c r="D233" i="5" s="1"/>
  <c r="F233" i="5" s="1"/>
  <c r="B243" i="5"/>
  <c r="L243" i="5" s="1"/>
  <c r="H152" i="22"/>
  <c r="B208" i="5"/>
  <c r="D208" i="5" s="1"/>
  <c r="F208" i="5" s="1"/>
  <c r="H167" i="22"/>
  <c r="B223" i="5"/>
  <c r="H231" i="22"/>
  <c r="B287" i="5"/>
  <c r="D287" i="5" s="1"/>
  <c r="F287" i="5" s="1"/>
  <c r="H319" i="22"/>
  <c r="B375" i="5"/>
  <c r="L375" i="5" s="1"/>
  <c r="H312" i="22"/>
  <c r="B368" i="5"/>
  <c r="D368" i="5" s="1"/>
  <c r="F368" i="5" s="1"/>
  <c r="H335" i="22"/>
  <c r="B391" i="5"/>
  <c r="H148" i="22"/>
  <c r="B204" i="5"/>
  <c r="L204" i="5" s="1"/>
  <c r="H333" i="22"/>
  <c r="B389" i="5"/>
  <c r="D389" i="5" s="1"/>
  <c r="F389" i="5" s="1"/>
  <c r="H273" i="22"/>
  <c r="B329" i="5"/>
  <c r="L329" i="5" s="1"/>
  <c r="H257" i="22"/>
  <c r="B313" i="5"/>
  <c r="H336" i="22"/>
  <c r="B392" i="5"/>
  <c r="L392" i="5" s="1"/>
  <c r="H178" i="22"/>
  <c r="B234" i="5"/>
  <c r="D234" i="5" s="1"/>
  <c r="F234" i="5" s="1"/>
  <c r="H266" i="22"/>
  <c r="B322" i="5"/>
  <c r="D322" i="5" s="1"/>
  <c r="F322" i="5" s="1"/>
  <c r="H245" i="22"/>
  <c r="B301" i="5"/>
  <c r="H284" i="22"/>
  <c r="B340" i="5"/>
  <c r="L340" i="5" s="1"/>
  <c r="H204" i="22"/>
  <c r="B260" i="5"/>
  <c r="L260" i="5" s="1"/>
  <c r="H389" i="5"/>
  <c r="M389" i="5" s="1"/>
  <c r="H223" i="5"/>
  <c r="M223" i="5" s="1"/>
  <c r="H381" i="5"/>
  <c r="M381" i="5" s="1"/>
  <c r="H387" i="5"/>
  <c r="M387" i="5" s="1"/>
  <c r="H393" i="5"/>
  <c r="M393" i="5" s="1"/>
  <c r="H392" i="5"/>
  <c r="M392" i="5" s="1"/>
  <c r="H224" i="5"/>
  <c r="M224" i="5" s="1"/>
  <c r="H256" i="5"/>
  <c r="M256" i="5" s="1"/>
  <c r="H286" i="5"/>
  <c r="M286" i="5" s="1"/>
  <c r="H252" i="5"/>
  <c r="M252" i="5" s="1"/>
  <c r="H266" i="5"/>
  <c r="M266" i="5" s="1"/>
  <c r="H278" i="5"/>
  <c r="M278" i="5" s="1"/>
  <c r="H244" i="5"/>
  <c r="M244" i="5" s="1"/>
  <c r="H258" i="5"/>
  <c r="M258" i="5" s="1"/>
  <c r="H326" i="5"/>
  <c r="M326" i="5" s="1"/>
  <c r="H292" i="5"/>
  <c r="M292" i="5" s="1"/>
  <c r="H306" i="5"/>
  <c r="M306" i="5" s="1"/>
  <c r="H349" i="5"/>
  <c r="M349" i="5" s="1"/>
  <c r="H298" i="5"/>
  <c r="M298" i="5" s="1"/>
  <c r="H272" i="5"/>
  <c r="M272" i="5" s="1"/>
  <c r="H221" i="5"/>
  <c r="M221" i="5" s="1"/>
  <c r="H270" i="5"/>
  <c r="M270" i="5" s="1"/>
  <c r="H211" i="5"/>
  <c r="M211" i="5" s="1"/>
  <c r="H285" i="5"/>
  <c r="M285" i="5" s="1"/>
  <c r="H234" i="5"/>
  <c r="M234" i="5" s="1"/>
  <c r="H232" i="5"/>
  <c r="M232" i="5" s="1"/>
  <c r="H363" i="5"/>
  <c r="M363" i="5" s="1"/>
  <c r="H378" i="5"/>
  <c r="M378" i="5" s="1"/>
  <c r="H353" i="5"/>
  <c r="M353" i="5" s="1"/>
  <c r="H213" i="5"/>
  <c r="M213" i="5" s="1"/>
  <c r="H274" i="5"/>
  <c r="M274" i="5" s="1"/>
  <c r="H222" i="5"/>
  <c r="M222" i="5" s="1"/>
  <c r="H336" i="5"/>
  <c r="M336" i="5" s="1"/>
  <c r="H202" i="5"/>
  <c r="M202" i="5" s="1"/>
  <c r="H214" i="5"/>
  <c r="M214" i="5" s="1"/>
  <c r="H288" i="5"/>
  <c r="M288" i="5" s="1"/>
  <c r="H352" i="5"/>
  <c r="M352" i="5" s="1"/>
  <c r="H262" i="5"/>
  <c r="M262" i="5" s="1"/>
  <c r="H228" i="5"/>
  <c r="M228" i="5" s="1"/>
  <c r="H242" i="5"/>
  <c r="M242" i="5" s="1"/>
  <c r="H245" i="5"/>
  <c r="M245" i="5" s="1"/>
  <c r="H210" i="5"/>
  <c r="M210" i="5" s="1"/>
  <c r="H343" i="5"/>
  <c r="M343" i="5" s="1"/>
  <c r="H347" i="5"/>
  <c r="M347" i="5" s="1"/>
  <c r="H364" i="5"/>
  <c r="M364" i="5" s="1"/>
  <c r="H311" i="5"/>
  <c r="M311" i="5" s="1"/>
  <c r="H354" i="5"/>
  <c r="M354" i="5" s="1"/>
  <c r="H248" i="5"/>
  <c r="M248" i="5" s="1"/>
  <c r="H271" i="5"/>
  <c r="M271" i="5" s="1"/>
  <c r="H334" i="5"/>
  <c r="M334" i="5" s="1"/>
  <c r="H275" i="5"/>
  <c r="M275" i="5" s="1"/>
  <c r="H239" i="5"/>
  <c r="M239" i="5" s="1"/>
  <c r="H280" i="5"/>
  <c r="M280" i="5" s="1"/>
  <c r="H315" i="5"/>
  <c r="M315" i="5" s="1"/>
  <c r="H273" i="5"/>
  <c r="M273" i="5" s="1"/>
  <c r="H303" i="5"/>
  <c r="M303" i="5" s="1"/>
  <c r="H267" i="5"/>
  <c r="M267" i="5" s="1"/>
  <c r="H342" i="5"/>
  <c r="M342" i="5" s="1"/>
  <c r="H368" i="5"/>
  <c r="M368" i="5" s="1"/>
  <c r="H237" i="5"/>
  <c r="M237" i="5" s="1"/>
  <c r="H377" i="5"/>
  <c r="M377" i="5" s="1"/>
  <c r="H251" i="5"/>
  <c r="M251" i="5" s="1"/>
  <c r="H310" i="5"/>
  <c r="M310" i="5" s="1"/>
  <c r="H290" i="5"/>
  <c r="M290" i="5" s="1"/>
  <c r="H339" i="5"/>
  <c r="M339" i="5" s="1"/>
  <c r="H287" i="5"/>
  <c r="M287" i="5" s="1"/>
  <c r="H255" i="5"/>
  <c r="M255" i="5" s="1"/>
  <c r="H367" i="5"/>
  <c r="M367" i="5" s="1"/>
  <c r="H350" i="5"/>
  <c r="M350" i="5" s="1"/>
  <c r="H203" i="5"/>
  <c r="M203" i="5" s="1"/>
  <c r="H317" i="5"/>
  <c r="M317" i="5" s="1"/>
  <c r="H386" i="5"/>
  <c r="M386" i="5" s="1"/>
  <c r="H391" i="5"/>
  <c r="M391" i="5" s="1"/>
  <c r="H313" i="5"/>
  <c r="M313" i="5" s="1"/>
  <c r="H383" i="5"/>
  <c r="M383" i="5" s="1"/>
  <c r="H327" i="5"/>
  <c r="M327" i="5" s="1"/>
  <c r="H206" i="5"/>
  <c r="M206" i="5" s="1"/>
  <c r="H304" i="5"/>
  <c r="M304" i="5" s="1"/>
  <c r="H299" i="5"/>
  <c r="M299" i="5" s="1"/>
  <c r="H291" i="5"/>
  <c r="M291" i="5" s="1"/>
  <c r="H314" i="5"/>
  <c r="M314" i="5" s="1"/>
  <c r="H246" i="5"/>
  <c r="M246" i="5" s="1"/>
  <c r="H325" i="5"/>
  <c r="M325" i="5" s="1"/>
  <c r="H247" i="5"/>
  <c r="M247" i="5" s="1"/>
  <c r="H253" i="5"/>
  <c r="M253" i="5" s="1"/>
  <c r="H322" i="5"/>
  <c r="M322" i="5" s="1"/>
  <c r="H356" i="5"/>
  <c r="M356" i="5" s="1"/>
  <c r="H249" i="5"/>
  <c r="M249" i="5" s="1"/>
  <c r="H318" i="5"/>
  <c r="M318" i="5" s="1"/>
  <c r="H369" i="5"/>
  <c r="M369" i="5" s="1"/>
  <c r="H341" i="5"/>
  <c r="M341" i="5" s="1"/>
  <c r="H361" i="5"/>
  <c r="M361" i="5" s="1"/>
  <c r="H207" i="5"/>
  <c r="M207" i="5" s="1"/>
  <c r="H250" i="5"/>
  <c r="M250" i="5" s="1"/>
  <c r="H344" i="5"/>
  <c r="M344" i="5" s="1"/>
  <c r="H320" i="5"/>
  <c r="M320" i="5" s="1"/>
  <c r="H238" i="5"/>
  <c r="M238" i="5" s="1"/>
  <c r="H218" i="5"/>
  <c r="M218" i="5" s="1"/>
  <c r="H373" i="5"/>
  <c r="M373" i="5" s="1"/>
  <c r="H277" i="5"/>
  <c r="M277" i="5" s="1"/>
  <c r="H324" i="5"/>
  <c r="M324" i="5" s="1"/>
  <c r="H261" i="5"/>
  <c r="M261" i="5" s="1"/>
  <c r="H330" i="5"/>
  <c r="M330" i="5" s="1"/>
  <c r="H312" i="5"/>
  <c r="M312" i="5" s="1"/>
  <c r="H329" i="5"/>
  <c r="M329" i="5" s="1"/>
  <c r="H371" i="5"/>
  <c r="M371" i="5" s="1"/>
  <c r="H230" i="5"/>
  <c r="M230" i="5" s="1"/>
  <c r="H289" i="5"/>
  <c r="M289" i="5" s="1"/>
  <c r="H229" i="5"/>
  <c r="M229" i="5" s="1"/>
  <c r="H281" i="5"/>
  <c r="M281" i="5" s="1"/>
  <c r="H302" i="5"/>
  <c r="M302" i="5" s="1"/>
  <c r="H374" i="5"/>
  <c r="M374" i="5" s="1"/>
  <c r="H319" i="5"/>
  <c r="M319" i="5" s="1"/>
  <c r="H366" i="5"/>
  <c r="M366" i="5" s="1"/>
  <c r="H346" i="5"/>
  <c r="M346" i="5" s="1"/>
  <c r="H360" i="5"/>
  <c r="M360" i="5" s="1"/>
  <c r="H372" i="5"/>
  <c r="M372" i="5" s="1"/>
  <c r="H265" i="5"/>
  <c r="M265" i="5" s="1"/>
  <c r="H296" i="5"/>
  <c r="M296" i="5" s="1"/>
  <c r="H307" i="5"/>
  <c r="M307" i="5" s="1"/>
  <c r="H231" i="5"/>
  <c r="M231" i="5" s="1"/>
  <c r="H209" i="5"/>
  <c r="M209" i="5" s="1"/>
  <c r="H388" i="5"/>
  <c r="M388" i="5" s="1"/>
  <c r="H328" i="5"/>
  <c r="M328" i="5" s="1"/>
  <c r="H293" i="5"/>
  <c r="M293" i="5" s="1"/>
  <c r="H337" i="5"/>
  <c r="M337" i="5" s="1"/>
  <c r="H254" i="5"/>
  <c r="M254" i="5" s="1"/>
  <c r="H321" i="5"/>
  <c r="M321" i="5" s="1"/>
  <c r="H269" i="5"/>
  <c r="M269" i="5" s="1"/>
  <c r="H297" i="5"/>
  <c r="M297" i="5" s="1"/>
  <c r="H335" i="5"/>
  <c r="M335" i="5" s="1"/>
  <c r="H338" i="5"/>
  <c r="M338" i="5" s="1"/>
  <c r="H282" i="5"/>
  <c r="M282" i="5" s="1"/>
  <c r="H351" i="5"/>
  <c r="M351" i="5" s="1"/>
  <c r="H348" i="5"/>
  <c r="M348" i="5" s="1"/>
  <c r="H240" i="5"/>
  <c r="M240" i="5" s="1"/>
  <c r="H219" i="5"/>
  <c r="M219" i="5" s="1"/>
  <c r="H316" i="5"/>
  <c r="M316" i="5" s="1"/>
  <c r="H376" i="5"/>
  <c r="M376" i="5" s="1"/>
  <c r="H323" i="5"/>
  <c r="M323" i="5" s="1"/>
  <c r="H365" i="5"/>
  <c r="M365" i="5" s="1"/>
  <c r="H264" i="5"/>
  <c r="M264" i="5" s="1"/>
  <c r="H384" i="5"/>
  <c r="M384" i="5" s="1"/>
  <c r="H235" i="5"/>
  <c r="M235" i="5" s="1"/>
  <c r="H268" i="5"/>
  <c r="M268" i="5" s="1"/>
  <c r="H340" i="5"/>
  <c r="M340" i="5" s="1"/>
  <c r="H332" i="5"/>
  <c r="M332" i="5" s="1"/>
  <c r="H300" i="5"/>
  <c r="M300" i="5" s="1"/>
  <c r="H226" i="5"/>
  <c r="M226" i="5" s="1"/>
  <c r="H216" i="5"/>
  <c r="M216" i="5" s="1"/>
  <c r="H331" i="5"/>
  <c r="M331" i="5" s="1"/>
  <c r="H263" i="5"/>
  <c r="M263" i="5" s="1"/>
  <c r="H259" i="5"/>
  <c r="M259" i="5" s="1"/>
  <c r="H301" i="5"/>
  <c r="M301" i="5" s="1"/>
  <c r="H370" i="5"/>
  <c r="M370" i="5" s="1"/>
  <c r="H355" i="5"/>
  <c r="M355" i="5" s="1"/>
  <c r="H279" i="5"/>
  <c r="M279" i="5" s="1"/>
  <c r="H359" i="5"/>
  <c r="M359" i="5" s="1"/>
  <c r="H236" i="5"/>
  <c r="M236" i="5" s="1"/>
  <c r="H220" i="5"/>
  <c r="M220" i="5" s="1"/>
  <c r="H204" i="5"/>
  <c r="M204" i="5" s="1"/>
  <c r="H257" i="5"/>
  <c r="M257" i="5" s="1"/>
  <c r="H375" i="5"/>
  <c r="M375" i="5" s="1"/>
  <c r="H208" i="5"/>
  <c r="M208" i="5" s="1"/>
  <c r="H390" i="5"/>
  <c r="M390" i="5" s="1"/>
  <c r="H309" i="5"/>
  <c r="M309" i="5" s="1"/>
  <c r="H294" i="5"/>
  <c r="M294" i="5" s="1"/>
  <c r="H380" i="5"/>
  <c r="M380" i="5" s="1"/>
  <c r="H243" i="5"/>
  <c r="M243" i="5" s="1"/>
  <c r="H276" i="5"/>
  <c r="M276" i="5" s="1"/>
  <c r="H357" i="5"/>
  <c r="M357" i="5" s="1"/>
  <c r="H362" i="5"/>
  <c r="M362" i="5" s="1"/>
  <c r="H227" i="5"/>
  <c r="M227" i="5" s="1"/>
  <c r="H215" i="5"/>
  <c r="M215" i="5" s="1"/>
  <c r="H295" i="5"/>
  <c r="M295" i="5" s="1"/>
  <c r="H358" i="5"/>
  <c r="M358" i="5" s="1"/>
  <c r="H308" i="5"/>
  <c r="M308" i="5" s="1"/>
  <c r="H233" i="5"/>
  <c r="M233" i="5" s="1"/>
  <c r="H385" i="5"/>
  <c r="M385" i="5" s="1"/>
  <c r="H212" i="5"/>
  <c r="M212" i="5" s="1"/>
  <c r="H283" i="5"/>
  <c r="M283" i="5" s="1"/>
  <c r="H284" i="5"/>
  <c r="M284" i="5" s="1"/>
  <c r="H333" i="5"/>
  <c r="M333" i="5" s="1"/>
  <c r="H217" i="5"/>
  <c r="M217" i="5" s="1"/>
  <c r="H382" i="5"/>
  <c r="M382" i="5" s="1"/>
  <c r="H205" i="5"/>
  <c r="M205" i="5" s="1"/>
  <c r="H305" i="5"/>
  <c r="M305" i="5" s="1"/>
  <c r="H241" i="5"/>
  <c r="M241" i="5" s="1"/>
  <c r="H379" i="5"/>
  <c r="M379" i="5" s="1"/>
  <c r="H345" i="5"/>
  <c r="M345" i="5" s="1"/>
  <c r="H260" i="5"/>
  <c r="M260" i="5" s="1"/>
  <c r="H225" i="5"/>
  <c r="M225" i="5" s="1"/>
  <c r="W16" i="5"/>
  <c r="M16" i="5"/>
  <c r="N198" i="5"/>
  <c r="I198" i="5" s="1"/>
  <c r="B344" i="5"/>
  <c r="B218" i="5"/>
  <c r="D218" i="5" s="1"/>
  <c r="F218" i="5" s="1"/>
  <c r="B308" i="5"/>
  <c r="D308" i="5" s="1"/>
  <c r="F308" i="5" s="1"/>
  <c r="B317" i="5"/>
  <c r="D317" i="5" s="1"/>
  <c r="F317" i="5" s="1"/>
  <c r="B360" i="5"/>
  <c r="L360" i="5" s="1"/>
  <c r="C13" i="17"/>
  <c r="E13" i="17"/>
  <c r="D13" i="17"/>
  <c r="B357" i="5"/>
  <c r="B275" i="5"/>
  <c r="D275" i="5" s="1"/>
  <c r="F275" i="5" s="1"/>
  <c r="B264" i="5"/>
  <c r="D264" i="5" s="1"/>
  <c r="F264" i="5" s="1"/>
  <c r="B245" i="5"/>
  <c r="D245" i="5" s="1"/>
  <c r="F245" i="5" s="1"/>
  <c r="B379" i="5"/>
  <c r="L379" i="5" s="1"/>
  <c r="B263" i="5"/>
  <c r="L263" i="5" s="1"/>
  <c r="B299" i="5"/>
  <c r="L299" i="5" s="1"/>
  <c r="B224" i="5"/>
  <c r="D224" i="5" s="1"/>
  <c r="F224" i="5" s="1"/>
  <c r="B281" i="5"/>
  <c r="D281" i="5" s="1"/>
  <c r="F281" i="5" s="1"/>
  <c r="B236" i="5"/>
  <c r="L236" i="5" s="1"/>
  <c r="B326" i="5"/>
  <c r="L326" i="5" s="1"/>
  <c r="B292" i="5"/>
  <c r="D292" i="5" s="1"/>
  <c r="F292" i="5" s="1"/>
  <c r="I17" i="27"/>
  <c r="G17" i="26"/>
  <c r="H169" i="22"/>
  <c r="B225" i="5"/>
  <c r="B261" i="5"/>
  <c r="B21" i="5" s="1"/>
  <c r="B254" i="5"/>
  <c r="D254" i="5" s="1"/>
  <c r="F254" i="5" s="1"/>
  <c r="B382" i="5"/>
  <c r="D382" i="5" s="1"/>
  <c r="F382" i="5" s="1"/>
  <c r="B353" i="5"/>
  <c r="D353" i="5" s="1"/>
  <c r="F353" i="5" s="1"/>
  <c r="B387" i="5"/>
  <c r="D387" i="5" s="1"/>
  <c r="F387" i="5" s="1"/>
  <c r="B345" i="5"/>
  <c r="D345" i="5" s="1"/>
  <c r="H218" i="22"/>
  <c r="B274" i="5"/>
  <c r="H254" i="22"/>
  <c r="B310" i="5"/>
  <c r="B361" i="5"/>
  <c r="D361" i="5" s="1"/>
  <c r="F361" i="5" s="1"/>
  <c r="H206" i="22"/>
  <c r="B262" i="5"/>
  <c r="H302" i="22"/>
  <c r="B358" i="5"/>
  <c r="H146" i="22"/>
  <c r="B202" i="5"/>
  <c r="B325" i="5"/>
  <c r="D325" i="5" s="1"/>
  <c r="F325" i="5" s="1"/>
  <c r="B269" i="5"/>
  <c r="D269" i="5" s="1"/>
  <c r="F269" i="5" s="1"/>
  <c r="B349" i="5"/>
  <c r="D349" i="5" s="1"/>
  <c r="F349" i="5" s="1"/>
  <c r="B256" i="5"/>
  <c r="D256" i="5" s="1"/>
  <c r="F256" i="5" s="1"/>
  <c r="B371" i="5"/>
  <c r="L371" i="5" s="1"/>
  <c r="B219" i="5"/>
  <c r="D219" i="5" s="1"/>
  <c r="F219" i="5" s="1"/>
  <c r="B271" i="5"/>
  <c r="D271" i="5" s="1"/>
  <c r="F271" i="5" s="1"/>
  <c r="B298" i="5"/>
  <c r="D298" i="5" s="1"/>
  <c r="F298" i="5" s="1"/>
  <c r="B239" i="5"/>
  <c r="D239" i="5" s="1"/>
  <c r="F239" i="5" s="1"/>
  <c r="B291" i="5"/>
  <c r="L291" i="5" s="1"/>
  <c r="N291" i="5" s="1"/>
  <c r="B336" i="5"/>
  <c r="D336" i="5" s="1"/>
  <c r="F336" i="5" s="1"/>
  <c r="B251" i="5"/>
  <c r="L251" i="5" s="1"/>
  <c r="B211" i="5"/>
  <c r="D211" i="5" s="1"/>
  <c r="F211" i="5" s="1"/>
  <c r="H194" i="22"/>
  <c r="B250" i="5"/>
  <c r="B334" i="5"/>
  <c r="L334" i="5" s="1"/>
  <c r="B282" i="5"/>
  <c r="D282" i="5" s="1"/>
  <c r="F282" i="5" s="1"/>
  <c r="B352" i="5"/>
  <c r="L352" i="5" s="1"/>
  <c r="B253" i="5"/>
  <c r="D253" i="5" s="1"/>
  <c r="F253" i="5" s="1"/>
  <c r="B337" i="5"/>
  <c r="L337" i="5" s="1"/>
  <c r="B381" i="5"/>
  <c r="D273" i="5"/>
  <c r="L273" i="5"/>
  <c r="B22" i="5"/>
  <c r="D320" i="5"/>
  <c r="F320" i="5" s="1"/>
  <c r="L320" i="5"/>
  <c r="D272" i="5"/>
  <c r="F272" i="5" s="1"/>
  <c r="L272" i="5"/>
  <c r="D217" i="5"/>
  <c r="F217" i="5" s="1"/>
  <c r="L217" i="5"/>
  <c r="N217" i="5" s="1"/>
  <c r="D390" i="5"/>
  <c r="F390" i="5" s="1"/>
  <c r="L390" i="5"/>
  <c r="D347" i="5"/>
  <c r="F347" i="5" s="1"/>
  <c r="L347" i="5"/>
  <c r="D221" i="5"/>
  <c r="F221" i="5" s="1"/>
  <c r="L221" i="5"/>
  <c r="D257" i="5"/>
  <c r="F257" i="5" s="1"/>
  <c r="L257" i="5"/>
  <c r="D203" i="5"/>
  <c r="F203" i="5" s="1"/>
  <c r="L203" i="5"/>
  <c r="D346" i="5"/>
  <c r="F346" i="5" s="1"/>
  <c r="L346" i="5"/>
  <c r="L321" i="5"/>
  <c r="D321" i="5"/>
  <c r="B26" i="5"/>
  <c r="D343" i="5"/>
  <c r="F343" i="5" s="1"/>
  <c r="L343" i="5"/>
  <c r="D266" i="5"/>
  <c r="F266" i="5" s="1"/>
  <c r="L266" i="5"/>
  <c r="D348" i="5"/>
  <c r="F348" i="5" s="1"/>
  <c r="L348" i="5"/>
  <c r="D376" i="5"/>
  <c r="F376" i="5" s="1"/>
  <c r="L376" i="5"/>
  <c r="D207" i="5"/>
  <c r="F207" i="5" s="1"/>
  <c r="L207" i="5"/>
  <c r="D372" i="5"/>
  <c r="F372" i="5" s="1"/>
  <c r="L372" i="5"/>
  <c r="D278" i="5"/>
  <c r="F278" i="5" s="1"/>
  <c r="L278" i="5"/>
  <c r="N278" i="5" s="1"/>
  <c r="L339" i="5"/>
  <c r="D339" i="5"/>
  <c r="F339" i="5" s="1"/>
  <c r="D240" i="5"/>
  <c r="F240" i="5" s="1"/>
  <c r="L240" i="5"/>
  <c r="D248" i="5"/>
  <c r="F248" i="5" s="1"/>
  <c r="L248" i="5"/>
  <c r="D228" i="5"/>
  <c r="F228" i="5" s="1"/>
  <c r="L228" i="5"/>
  <c r="D232" i="5"/>
  <c r="F232" i="5" s="1"/>
  <c r="L232" i="5"/>
  <c r="L312" i="5"/>
  <c r="D238" i="5"/>
  <c r="F238" i="5" s="1"/>
  <c r="L238" i="5"/>
  <c r="D363" i="5"/>
  <c r="F363" i="5" s="1"/>
  <c r="L363" i="5"/>
  <c r="D319" i="5"/>
  <c r="F319" i="5" s="1"/>
  <c r="L319" i="5"/>
  <c r="D311" i="5"/>
  <c r="F311" i="5" s="1"/>
  <c r="L311" i="5"/>
  <c r="D384" i="5"/>
  <c r="F384" i="5" s="1"/>
  <c r="L384" i="5"/>
  <c r="D327" i="5"/>
  <c r="F327" i="5" s="1"/>
  <c r="L327" i="5"/>
  <c r="N327" i="5" s="1"/>
  <c r="D244" i="5"/>
  <c r="F244" i="5" s="1"/>
  <c r="L244" i="5"/>
  <c r="N244" i="5" s="1"/>
  <c r="D246" i="5"/>
  <c r="F246" i="5" s="1"/>
  <c r="L246" i="5"/>
  <c r="L281" i="5"/>
  <c r="D354" i="5"/>
  <c r="F354" i="5" s="1"/>
  <c r="L354" i="5"/>
  <c r="D350" i="5"/>
  <c r="F350" i="5" s="1"/>
  <c r="L350" i="5"/>
  <c r="D242" i="5"/>
  <c r="F242" i="5" s="1"/>
  <c r="L242" i="5"/>
  <c r="D330" i="5"/>
  <c r="F330" i="5" s="1"/>
  <c r="L330" i="5"/>
  <c r="L391" i="5"/>
  <c r="D391" i="5"/>
  <c r="F391" i="5" s="1"/>
  <c r="D307" i="5"/>
  <c r="F307" i="5" s="1"/>
  <c r="L307" i="5"/>
  <c r="D331" i="5"/>
  <c r="F331" i="5" s="1"/>
  <c r="D226" i="5"/>
  <c r="F226" i="5" s="1"/>
  <c r="L226" i="5"/>
  <c r="D378" i="5"/>
  <c r="F378" i="5" s="1"/>
  <c r="L378" i="5"/>
  <c r="N378" i="5" s="1"/>
  <c r="D205" i="5"/>
  <c r="F205" i="5" s="1"/>
  <c r="L205" i="5"/>
  <c r="L245" i="5"/>
  <c r="D252" i="5"/>
  <c r="F252" i="5" s="1"/>
  <c r="L252" i="5"/>
  <c r="D386" i="5"/>
  <c r="F386" i="5" s="1"/>
  <c r="L386" i="5"/>
  <c r="D270" i="5"/>
  <c r="F270" i="5" s="1"/>
  <c r="L270" i="5"/>
  <c r="L227" i="5"/>
  <c r="D227" i="5"/>
  <c r="F227" i="5" s="1"/>
  <c r="D344" i="5"/>
  <c r="F344" i="5" s="1"/>
  <c r="L344" i="5"/>
  <c r="L237" i="5"/>
  <c r="D237" i="5"/>
  <c r="B19" i="5"/>
  <c r="D222" i="5"/>
  <c r="F222" i="5" s="1"/>
  <c r="L222" i="5"/>
  <c r="D364" i="5"/>
  <c r="F364" i="5" s="1"/>
  <c r="L364" i="5"/>
  <c r="D280" i="5"/>
  <c r="F280" i="5" s="1"/>
  <c r="L280" i="5"/>
  <c r="D324" i="5"/>
  <c r="F324" i="5" s="1"/>
  <c r="L324" i="5"/>
  <c r="D374" i="5"/>
  <c r="F374" i="5" s="1"/>
  <c r="L374" i="5"/>
  <c r="D255" i="5"/>
  <c r="F255" i="5" s="1"/>
  <c r="L255" i="5"/>
  <c r="D258" i="5"/>
  <c r="F258" i="5" s="1"/>
  <c r="L258" i="5"/>
  <c r="L285" i="5"/>
  <c r="D285" i="5"/>
  <c r="B23" i="5"/>
  <c r="D313" i="5"/>
  <c r="F313" i="5" s="1"/>
  <c r="L313" i="5"/>
  <c r="D388" i="5"/>
  <c r="F388" i="5" s="1"/>
  <c r="L388" i="5"/>
  <c r="D206" i="5"/>
  <c r="F206" i="5" s="1"/>
  <c r="L206" i="5"/>
  <c r="D288" i="5"/>
  <c r="F288" i="5" s="1"/>
  <c r="L288" i="5"/>
  <c r="D328" i="5"/>
  <c r="F328" i="5" s="1"/>
  <c r="L328" i="5"/>
  <c r="D241" i="5"/>
  <c r="F241" i="5" s="1"/>
  <c r="L241" i="5"/>
  <c r="N241" i="5" s="1"/>
  <c r="D223" i="5"/>
  <c r="F223" i="5" s="1"/>
  <c r="L223" i="5"/>
  <c r="D303" i="5"/>
  <c r="F303" i="5" s="1"/>
  <c r="L303" i="5"/>
  <c r="D216" i="5"/>
  <c r="F216" i="5" s="1"/>
  <c r="L216" i="5"/>
  <c r="L304" i="5"/>
  <c r="D304" i="5"/>
  <c r="F304" i="5" s="1"/>
  <c r="L323" i="5"/>
  <c r="D323" i="5"/>
  <c r="F323" i="5" s="1"/>
  <c r="L297" i="5"/>
  <c r="D297" i="5"/>
  <c r="B24" i="5"/>
  <c r="L357" i="5"/>
  <c r="D357" i="5"/>
  <c r="B29" i="5"/>
  <c r="L333" i="5"/>
  <c r="B27" i="5"/>
  <c r="D333" i="5"/>
  <c r="D300" i="5"/>
  <c r="F300" i="5" s="1"/>
  <c r="L300" i="5"/>
  <c r="N300" i="5" s="1"/>
  <c r="D366" i="5"/>
  <c r="F366" i="5" s="1"/>
  <c r="L366" i="5"/>
  <c r="D268" i="5"/>
  <c r="F268" i="5" s="1"/>
  <c r="L268" i="5"/>
  <c r="D362" i="5"/>
  <c r="F362" i="5" s="1"/>
  <c r="L362" i="5"/>
  <c r="N362" i="5" s="1"/>
  <c r="D277" i="5"/>
  <c r="F277" i="5" s="1"/>
  <c r="D284" i="5"/>
  <c r="F284" i="5" s="1"/>
  <c r="L284" i="5"/>
  <c r="D365" i="5"/>
  <c r="F365" i="5" s="1"/>
  <c r="L365" i="5"/>
  <c r="D359" i="5"/>
  <c r="F359" i="5" s="1"/>
  <c r="L359" i="5"/>
  <c r="D229" i="5"/>
  <c r="F229" i="5" s="1"/>
  <c r="L229" i="5"/>
  <c r="N229" i="5" s="1"/>
  <c r="D309" i="5"/>
  <c r="L309" i="5"/>
  <c r="B25" i="5"/>
  <c r="L213" i="5"/>
  <c r="D213" i="5"/>
  <c r="B17" i="5"/>
  <c r="L249" i="5"/>
  <c r="D249" i="5"/>
  <c r="B20" i="5"/>
  <c r="L393" i="5"/>
  <c r="D393" i="5"/>
  <c r="B32" i="5"/>
  <c r="D279" i="5"/>
  <c r="F279" i="5" s="1"/>
  <c r="L279" i="5"/>
  <c r="N279" i="5" s="1"/>
  <c r="D355" i="5"/>
  <c r="F355" i="5" s="1"/>
  <c r="L355" i="5"/>
  <c r="D377" i="5"/>
  <c r="F377" i="5" s="1"/>
  <c r="L377" i="5"/>
  <c r="D383" i="5"/>
  <c r="F383" i="5" s="1"/>
  <c r="L383" i="5"/>
  <c r="D332" i="5"/>
  <c r="F332" i="5" s="1"/>
  <c r="L332" i="5"/>
  <c r="D301" i="5"/>
  <c r="F301" i="5" s="1"/>
  <c r="L301" i="5"/>
  <c r="D380" i="5"/>
  <c r="F380" i="5" s="1"/>
  <c r="L380" i="5"/>
  <c r="D335" i="5"/>
  <c r="F335" i="5" s="1"/>
  <c r="L335" i="5"/>
  <c r="D276" i="5"/>
  <c r="F276" i="5" s="1"/>
  <c r="L276" i="5"/>
  <c r="D306" i="5"/>
  <c r="F306" i="5" s="1"/>
  <c r="L306" i="5"/>
  <c r="E160" i="13"/>
  <c r="E306" i="13"/>
  <c r="E322" i="13"/>
  <c r="E168" i="13"/>
  <c r="D237" i="13"/>
  <c r="E330" i="13"/>
  <c r="D276" i="13"/>
  <c r="E253" i="13"/>
  <c r="E174" i="13"/>
  <c r="D274" i="13"/>
  <c r="D197" i="13"/>
  <c r="D319" i="13"/>
  <c r="E293" i="13"/>
  <c r="D211" i="13"/>
  <c r="D299" i="13"/>
  <c r="E248" i="13"/>
  <c r="E237" i="13"/>
  <c r="E182" i="13"/>
  <c r="D209" i="13"/>
  <c r="D204" i="13"/>
  <c r="E259" i="13"/>
  <c r="E195" i="13"/>
  <c r="D226" i="13"/>
  <c r="E158" i="13"/>
  <c r="E221" i="13"/>
  <c r="D253" i="13"/>
  <c r="D272" i="13"/>
  <c r="E147" i="13"/>
  <c r="E209" i="13"/>
  <c r="D155" i="13"/>
  <c r="E186" i="13"/>
  <c r="D249" i="13"/>
  <c r="D336" i="13"/>
  <c r="D324" i="13"/>
  <c r="E225" i="13"/>
  <c r="E320" i="13"/>
  <c r="D322" i="13"/>
  <c r="D331" i="13"/>
  <c r="D265" i="13"/>
  <c r="D213" i="13"/>
  <c r="D180" i="13"/>
  <c r="E331" i="13"/>
  <c r="E319" i="13"/>
  <c r="D196" i="13"/>
  <c r="E191" i="13"/>
  <c r="E266" i="13"/>
  <c r="D287" i="13"/>
  <c r="D234" i="13"/>
  <c r="D167" i="13"/>
  <c r="E183" i="13"/>
  <c r="E310" i="13"/>
  <c r="D232" i="13"/>
  <c r="D292" i="13"/>
  <c r="E258" i="13"/>
  <c r="E222" i="13"/>
  <c r="D217" i="13"/>
  <c r="E223" i="13"/>
  <c r="E165" i="13"/>
  <c r="E290" i="13"/>
  <c r="E332" i="13"/>
  <c r="D200" i="13"/>
  <c r="D245" i="13"/>
  <c r="E318" i="13"/>
  <c r="E188" i="13"/>
  <c r="D285" i="13"/>
  <c r="E263" i="13"/>
  <c r="E230" i="13"/>
  <c r="E216" i="13"/>
  <c r="D195" i="13"/>
  <c r="D207" i="13"/>
  <c r="E239" i="13"/>
  <c r="E291" i="13"/>
  <c r="E257" i="13"/>
  <c r="E153" i="13"/>
  <c r="E305" i="13"/>
  <c r="D216" i="13"/>
  <c r="D235" i="13"/>
  <c r="D261" i="13"/>
  <c r="E286" i="13"/>
  <c r="D147" i="13"/>
  <c r="D304" i="13"/>
  <c r="D187" i="13"/>
  <c r="D315" i="13"/>
  <c r="E295" i="13"/>
  <c r="E171" i="13"/>
  <c r="E159" i="13"/>
  <c r="D198" i="13"/>
  <c r="E175" i="13"/>
  <c r="E190" i="13"/>
  <c r="D158" i="13"/>
  <c r="E314" i="13"/>
  <c r="E287" i="13"/>
  <c r="D303" i="13"/>
  <c r="E166" i="13"/>
  <c r="D252" i="13"/>
  <c r="E172" i="13"/>
  <c r="D257" i="13"/>
  <c r="D288" i="13"/>
  <c r="D206" i="13"/>
  <c r="E308" i="13"/>
  <c r="D247" i="13"/>
  <c r="D290" i="13"/>
  <c r="D305" i="13"/>
  <c r="E210" i="13"/>
  <c r="D172" i="13"/>
  <c r="E226" i="13"/>
  <c r="E206" i="13"/>
  <c r="E256" i="13"/>
  <c r="E262" i="13"/>
  <c r="D323" i="13"/>
  <c r="E193" i="13"/>
  <c r="E312" i="13"/>
  <c r="E243" i="13"/>
  <c r="D298" i="13"/>
  <c r="E251" i="13"/>
  <c r="D270" i="13"/>
  <c r="D149" i="13"/>
  <c r="D332" i="13"/>
  <c r="E277" i="13"/>
  <c r="E177" i="13"/>
  <c r="D316" i="13"/>
  <c r="D308" i="13"/>
  <c r="D239" i="13"/>
  <c r="E298" i="13"/>
  <c r="D190" i="13"/>
  <c r="E327" i="13"/>
  <c r="E164" i="13"/>
  <c r="E207" i="13"/>
  <c r="D314" i="13"/>
  <c r="E241" i="13"/>
  <c r="E246" i="13"/>
  <c r="E278" i="13"/>
  <c r="E269" i="13"/>
  <c r="E282" i="13"/>
  <c r="D157" i="13"/>
  <c r="D251" i="13"/>
  <c r="D264" i="13"/>
  <c r="E163" i="13"/>
  <c r="E231" i="13"/>
  <c r="E249" i="13"/>
  <c r="D307" i="13"/>
  <c r="D262" i="13"/>
  <c r="E281" i="13"/>
  <c r="E255" i="13"/>
  <c r="E334" i="13"/>
  <c r="E321" i="13"/>
  <c r="E252" i="13"/>
  <c r="D182" i="13"/>
  <c r="D258" i="13"/>
  <c r="D327" i="13"/>
  <c r="D254" i="13"/>
  <c r="E303" i="13"/>
  <c r="E242" i="13"/>
  <c r="E273" i="13"/>
  <c r="D174" i="13"/>
  <c r="D289" i="13"/>
  <c r="D145" i="13"/>
  <c r="E218" i="13"/>
  <c r="D168" i="13"/>
  <c r="E323" i="13"/>
  <c r="D291" i="13"/>
  <c r="D283" i="13"/>
  <c r="E337" i="13"/>
  <c r="E194" i="13"/>
  <c r="D279" i="13"/>
  <c r="E211" i="13"/>
  <c r="E224" i="13"/>
  <c r="D246" i="13"/>
  <c r="D188" i="13"/>
  <c r="E146" i="13"/>
  <c r="E201" i="13"/>
  <c r="D227" i="13"/>
  <c r="E199" i="13"/>
  <c r="D199" i="13"/>
  <c r="D271" i="13"/>
  <c r="D177" i="13"/>
  <c r="D238" i="13"/>
  <c r="E215" i="13"/>
  <c r="D313" i="13"/>
  <c r="E176" i="13"/>
  <c r="D201" i="13"/>
  <c r="D306" i="13"/>
  <c r="D284" i="13"/>
  <c r="E299" i="13"/>
  <c r="E178" i="13"/>
  <c r="D146" i="13"/>
  <c r="D184" i="13"/>
  <c r="D269" i="13"/>
  <c r="D280" i="13"/>
  <c r="E155" i="13"/>
  <c r="E213" i="13"/>
  <c r="D330" i="13"/>
  <c r="E151" i="13"/>
  <c r="E270" i="13"/>
  <c r="E227" i="13"/>
  <c r="D337" i="13"/>
  <c r="E264" i="13"/>
  <c r="D218" i="13"/>
  <c r="D210" i="13"/>
  <c r="D194" i="13"/>
  <c r="E326" i="13"/>
  <c r="E181" i="13"/>
  <c r="D189" i="13"/>
  <c r="D243" i="13"/>
  <c r="D175" i="13"/>
  <c r="D244" i="13"/>
  <c r="D295" i="13"/>
  <c r="D267" i="13"/>
  <c r="D156" i="13"/>
  <c r="E260" i="13"/>
  <c r="D225" i="13"/>
  <c r="E283" i="13"/>
  <c r="D318" i="13"/>
  <c r="E157" i="13"/>
  <c r="D153" i="13"/>
  <c r="E309" i="13"/>
  <c r="E150" i="13"/>
  <c r="E317" i="13"/>
  <c r="E292" i="13"/>
  <c r="E268" i="13"/>
  <c r="D208" i="13"/>
  <c r="E261" i="13"/>
  <c r="E301" i="13"/>
  <c r="D266" i="13"/>
  <c r="D173" i="13"/>
  <c r="D335" i="13"/>
  <c r="D309" i="13"/>
  <c r="E329" i="13"/>
  <c r="E325" i="13"/>
  <c r="D176" i="13"/>
  <c r="E302" i="13"/>
  <c r="D159" i="13"/>
  <c r="E294" i="13"/>
  <c r="E198" i="13"/>
  <c r="D171" i="13"/>
  <c r="D215" i="13"/>
  <c r="D193" i="13"/>
  <c r="E145" i="13"/>
  <c r="E271" i="13"/>
  <c r="D203" i="13"/>
  <c r="E336" i="13"/>
  <c r="E296" i="13"/>
  <c r="E148" i="13"/>
  <c r="E279" i="13"/>
  <c r="D169" i="13"/>
  <c r="E167" i="13"/>
  <c r="D185" i="13"/>
  <c r="D286" i="13"/>
  <c r="D178" i="13"/>
  <c r="D191" i="13"/>
  <c r="E304" i="13"/>
  <c r="E202" i="13"/>
  <c r="E214" i="13"/>
  <c r="D228" i="13"/>
  <c r="D293" i="13"/>
  <c r="E229" i="13"/>
  <c r="D192" i="13"/>
  <c r="D148" i="13"/>
  <c r="D296" i="13"/>
  <c r="D160" i="13"/>
  <c r="E149" i="13"/>
  <c r="E315" i="13"/>
  <c r="D186" i="13"/>
  <c r="E333" i="13"/>
  <c r="D317" i="13"/>
  <c r="D161" i="13"/>
  <c r="E203" i="13"/>
  <c r="E284" i="13"/>
  <c r="D278" i="13"/>
  <c r="D334" i="13"/>
  <c r="E217" i="13"/>
  <c r="D242" i="13"/>
  <c r="D183" i="13"/>
  <c r="E179" i="13"/>
  <c r="E187" i="13"/>
  <c r="D224" i="13"/>
  <c r="D236" i="13"/>
  <c r="E192" i="13"/>
  <c r="D326" i="13"/>
  <c r="E245" i="13"/>
  <c r="D220" i="13"/>
  <c r="D233" i="13"/>
  <c r="D166" i="13"/>
  <c r="D255" i="13"/>
  <c r="E316" i="13"/>
  <c r="D250" i="13"/>
  <c r="D181" i="13"/>
  <c r="E208" i="13"/>
  <c r="D297" i="13"/>
  <c r="D165" i="13"/>
  <c r="E272" i="13"/>
  <c r="E204" i="13"/>
  <c r="D268" i="13"/>
  <c r="D231" i="13"/>
  <c r="E311" i="13"/>
  <c r="D230" i="13"/>
  <c r="D163" i="13"/>
  <c r="E235" i="13"/>
  <c r="D329" i="13"/>
  <c r="D212" i="13"/>
  <c r="D164" i="13"/>
  <c r="E228" i="13"/>
  <c r="E219" i="13"/>
  <c r="E196" i="13"/>
  <c r="E307" i="13"/>
  <c r="D179" i="13"/>
  <c r="E169" i="13"/>
  <c r="D219" i="13"/>
  <c r="D151" i="13"/>
  <c r="D222" i="13"/>
  <c r="E297" i="13"/>
  <c r="E200" i="13"/>
  <c r="E274" i="13"/>
  <c r="E280" i="13"/>
  <c r="D277" i="13"/>
  <c r="D321" i="13"/>
  <c r="D320" i="13"/>
  <c r="D275" i="13"/>
  <c r="D325" i="13"/>
  <c r="D310" i="13"/>
  <c r="D260" i="13"/>
  <c r="D301" i="13"/>
  <c r="D240" i="13"/>
  <c r="D162" i="13"/>
  <c r="E233" i="13"/>
  <c r="E300" i="13"/>
  <c r="D248" i="13"/>
  <c r="D154" i="13"/>
  <c r="E180" i="13"/>
  <c r="E205" i="13"/>
  <c r="E324" i="13"/>
  <c r="E275" i="13"/>
  <c r="D328" i="13"/>
  <c r="E152" i="13"/>
  <c r="E276" i="13"/>
  <c r="E267" i="13"/>
  <c r="E170" i="13"/>
  <c r="D282" i="13"/>
  <c r="E335" i="13"/>
  <c r="E265" i="13"/>
  <c r="D259" i="13"/>
  <c r="D241" i="13"/>
  <c r="E244" i="13"/>
  <c r="E189" i="13"/>
  <c r="D144" i="13"/>
  <c r="D256" i="13"/>
  <c r="D281" i="13"/>
  <c r="E173" i="13"/>
  <c r="D294" i="13"/>
  <c r="E240" i="13"/>
  <c r="D152" i="13"/>
  <c r="E197" i="13"/>
  <c r="D300" i="13"/>
  <c r="D170" i="13"/>
  <c r="D205" i="13"/>
  <c r="D311" i="13"/>
  <c r="E328" i="13"/>
  <c r="E185" i="13"/>
  <c r="D273" i="13"/>
  <c r="E250" i="13"/>
  <c r="E234" i="13"/>
  <c r="D150" i="13"/>
  <c r="E232" i="13"/>
  <c r="E254" i="13"/>
  <c r="D333" i="13"/>
  <c r="D312" i="13"/>
  <c r="D214" i="13"/>
  <c r="D202" i="13"/>
  <c r="D229" i="13"/>
  <c r="E220" i="13"/>
  <c r="D263" i="13"/>
  <c r="E161" i="13"/>
  <c r="E313" i="13"/>
  <c r="E236" i="13"/>
  <c r="E289" i="13"/>
  <c r="D223" i="13"/>
  <c r="E212" i="13"/>
  <c r="E154" i="13"/>
  <c r="E184" i="13"/>
  <c r="E288" i="13"/>
  <c r="E238" i="13"/>
  <c r="E162" i="13"/>
  <c r="E247" i="13"/>
  <c r="E285" i="13"/>
  <c r="E156" i="13"/>
  <c r="D221" i="13"/>
  <c r="D302" i="13"/>
  <c r="E144" i="13"/>
  <c r="L265" i="5" l="1"/>
  <c r="D214" i="5"/>
  <c r="F214" i="5" s="1"/>
  <c r="L215" i="5"/>
  <c r="D329" i="5"/>
  <c r="F329" i="5" s="1"/>
  <c r="L247" i="5"/>
  <c r="M17" i="27"/>
  <c r="P17" i="27"/>
  <c r="R17" i="27" s="1"/>
  <c r="N206" i="5"/>
  <c r="N388" i="5"/>
  <c r="N363" i="5"/>
  <c r="I363" i="5" s="1"/>
  <c r="L271" i="5"/>
  <c r="L283" i="5"/>
  <c r="N283" i="5" s="1"/>
  <c r="D267" i="5"/>
  <c r="F267" i="5" s="1"/>
  <c r="L322" i="5"/>
  <c r="L338" i="5"/>
  <c r="N338" i="5" s="1"/>
  <c r="P338" i="5" s="1"/>
  <c r="K338" i="5" s="1"/>
  <c r="L356" i="5"/>
  <c r="L294" i="5"/>
  <c r="N255" i="5"/>
  <c r="I255" i="5" s="1"/>
  <c r="N383" i="5"/>
  <c r="N266" i="5"/>
  <c r="N376" i="5"/>
  <c r="N343" i="5"/>
  <c r="I343" i="5" s="1"/>
  <c r="N335" i="5"/>
  <c r="P335" i="5" s="1"/>
  <c r="K335" i="5" s="1"/>
  <c r="N357" i="5"/>
  <c r="P357" i="5" s="1"/>
  <c r="N332" i="5"/>
  <c r="N371" i="5"/>
  <c r="N223" i="5"/>
  <c r="N230" i="5"/>
  <c r="L219" i="5"/>
  <c r="N324" i="5"/>
  <c r="N350" i="5"/>
  <c r="I350" i="5" s="1"/>
  <c r="N390" i="5"/>
  <c r="P390" i="5" s="1"/>
  <c r="K390" i="5" s="1"/>
  <c r="N280" i="5"/>
  <c r="P280" i="5" s="1"/>
  <c r="K280" i="5" s="1"/>
  <c r="N237" i="5"/>
  <c r="I237" i="5" s="1"/>
  <c r="N372" i="5"/>
  <c r="N367" i="5"/>
  <c r="N247" i="5"/>
  <c r="P247" i="5" s="1"/>
  <c r="K247" i="5" s="1"/>
  <c r="N364" i="5"/>
  <c r="P364" i="5" s="1"/>
  <c r="K364" i="5" s="1"/>
  <c r="N221" i="5"/>
  <c r="I221" i="5" s="1"/>
  <c r="N355" i="5"/>
  <c r="N288" i="5"/>
  <c r="P288" i="5" s="1"/>
  <c r="K288" i="5" s="1"/>
  <c r="N360" i="5"/>
  <c r="P360" i="5" s="1"/>
  <c r="N227" i="5"/>
  <c r="N377" i="5"/>
  <c r="I377" i="5" s="1"/>
  <c r="N393" i="5"/>
  <c r="P393" i="5" s="1"/>
  <c r="N323" i="5"/>
  <c r="P323" i="5" s="1"/>
  <c r="K323" i="5" s="1"/>
  <c r="N328" i="5"/>
  <c r="I328" i="5" s="1"/>
  <c r="N365" i="5"/>
  <c r="N207" i="5"/>
  <c r="P207" i="5" s="1"/>
  <c r="K207" i="5" s="1"/>
  <c r="N272" i="5"/>
  <c r="I272" i="5" s="1"/>
  <c r="N347" i="5"/>
  <c r="N352" i="5"/>
  <c r="L305" i="5"/>
  <c r="N305" i="5" s="1"/>
  <c r="I305" i="5" s="1"/>
  <c r="D230" i="5"/>
  <c r="F230" i="5" s="1"/>
  <c r="L259" i="5"/>
  <c r="N259" i="5" s="1"/>
  <c r="P259" i="5" s="1"/>
  <c r="K259" i="5" s="1"/>
  <c r="L295" i="5"/>
  <c r="N295" i="5" s="1"/>
  <c r="P295" i="5" s="1"/>
  <c r="K295" i="5" s="1"/>
  <c r="L385" i="5"/>
  <c r="N385" i="5" s="1"/>
  <c r="I385" i="5" s="1"/>
  <c r="D334" i="5"/>
  <c r="F334" i="5" s="1"/>
  <c r="L289" i="5"/>
  <c r="N289" i="5" s="1"/>
  <c r="P289" i="5" s="1"/>
  <c r="K289" i="5" s="1"/>
  <c r="D236" i="5"/>
  <c r="F236" i="5" s="1"/>
  <c r="L290" i="5"/>
  <c r="L218" i="5"/>
  <c r="N218" i="5" s="1"/>
  <c r="P218" i="5" s="1"/>
  <c r="K218" i="5" s="1"/>
  <c r="L370" i="5"/>
  <c r="D220" i="5"/>
  <c r="F220" i="5" s="1"/>
  <c r="L224" i="5"/>
  <c r="N224" i="5" s="1"/>
  <c r="I224" i="5" s="1"/>
  <c r="L351" i="5"/>
  <c r="N351" i="5" s="1"/>
  <c r="P351" i="5" s="1"/>
  <c r="K351" i="5" s="1"/>
  <c r="D367" i="5"/>
  <c r="F367" i="5" s="1"/>
  <c r="L373" i="5"/>
  <c r="N373" i="5" s="1"/>
  <c r="I373" i="5" s="1"/>
  <c r="L316" i="5"/>
  <c r="N316" i="5" s="1"/>
  <c r="L341" i="5"/>
  <c r="N341" i="5" s="1"/>
  <c r="I341" i="5" s="1"/>
  <c r="D204" i="5"/>
  <c r="F204" i="5" s="1"/>
  <c r="D340" i="5"/>
  <c r="F340" i="5" s="1"/>
  <c r="N297" i="5"/>
  <c r="L210" i="5"/>
  <c r="N210" i="5" s="1"/>
  <c r="P210" i="5" s="1"/>
  <c r="K210" i="5" s="1"/>
  <c r="N313" i="5"/>
  <c r="P313" i="5" s="1"/>
  <c r="K313" i="5" s="1"/>
  <c r="N379" i="5"/>
  <c r="P379" i="5" s="1"/>
  <c r="L318" i="5"/>
  <c r="N318" i="5" s="1"/>
  <c r="P318" i="5" s="1"/>
  <c r="K318" i="5" s="1"/>
  <c r="N246" i="5"/>
  <c r="P246" i="5" s="1"/>
  <c r="K246" i="5" s="1"/>
  <c r="N366" i="5"/>
  <c r="I366" i="5" s="1"/>
  <c r="L208" i="5"/>
  <c r="N208" i="5" s="1"/>
  <c r="N205" i="5"/>
  <c r="P205" i="5" s="1"/>
  <c r="K205" i="5" s="1"/>
  <c r="B30" i="5"/>
  <c r="D31" i="26" s="1"/>
  <c r="N252" i="5"/>
  <c r="P252" i="5" s="1"/>
  <c r="K252" i="5" s="1"/>
  <c r="N232" i="5"/>
  <c r="I232" i="5" s="1"/>
  <c r="L368" i="5"/>
  <c r="N368" i="5" s="1"/>
  <c r="I368" i="5" s="1"/>
  <c r="L369" i="5"/>
  <c r="N369" i="5" s="1"/>
  <c r="P369" i="5" s="1"/>
  <c r="N301" i="5"/>
  <c r="P301" i="5" s="1"/>
  <c r="K301" i="5" s="1"/>
  <c r="N276" i="5"/>
  <c r="N257" i="5"/>
  <c r="I257" i="5" s="1"/>
  <c r="D302" i="5"/>
  <c r="F302" i="5" s="1"/>
  <c r="N374" i="5"/>
  <c r="I374" i="5" s="1"/>
  <c r="D243" i="5"/>
  <c r="F243" i="5" s="1"/>
  <c r="N375" i="5"/>
  <c r="P375" i="5" s="1"/>
  <c r="N312" i="5"/>
  <c r="P312" i="5" s="1"/>
  <c r="K312" i="5" s="1"/>
  <c r="D260" i="5"/>
  <c r="F260" i="5" s="1"/>
  <c r="N307" i="5"/>
  <c r="P307" i="5" s="1"/>
  <c r="K307" i="5" s="1"/>
  <c r="N240" i="5"/>
  <c r="I240" i="5" s="1"/>
  <c r="L269" i="5"/>
  <c r="N269" i="5" s="1"/>
  <c r="P269" i="5" s="1"/>
  <c r="K269" i="5" s="1"/>
  <c r="N222" i="5"/>
  <c r="P222" i="5" s="1"/>
  <c r="K222" i="5" s="1"/>
  <c r="L382" i="5"/>
  <c r="N382" i="5" s="1"/>
  <c r="N290" i="5"/>
  <c r="P290" i="5" s="1"/>
  <c r="K290" i="5" s="1"/>
  <c r="N220" i="5"/>
  <c r="P220" i="5" s="1"/>
  <c r="N321" i="5"/>
  <c r="I321" i="5" s="1"/>
  <c r="D379" i="5"/>
  <c r="F379" i="5" s="1"/>
  <c r="D352" i="5"/>
  <c r="F352" i="5" s="1"/>
  <c r="N263" i="5"/>
  <c r="D291" i="5"/>
  <c r="F291" i="5" s="1"/>
  <c r="N249" i="5"/>
  <c r="P249" i="5" s="1"/>
  <c r="D360" i="5"/>
  <c r="F360" i="5" s="1"/>
  <c r="D286" i="5"/>
  <c r="F286" i="5" s="1"/>
  <c r="L212" i="5"/>
  <c r="N212" i="5" s="1"/>
  <c r="I212" i="5" s="1"/>
  <c r="L314" i="5"/>
  <c r="N314" i="5" s="1"/>
  <c r="L234" i="5"/>
  <c r="N234" i="5" s="1"/>
  <c r="L231" i="5"/>
  <c r="N231" i="5" s="1"/>
  <c r="N320" i="5"/>
  <c r="P320" i="5" s="1"/>
  <c r="K320" i="5" s="1"/>
  <c r="N380" i="5"/>
  <c r="P380" i="5" s="1"/>
  <c r="K380" i="5" s="1"/>
  <c r="D375" i="5"/>
  <c r="F375" i="5" s="1"/>
  <c r="L315" i="5"/>
  <c r="N315" i="5" s="1"/>
  <c r="I315" i="5" s="1"/>
  <c r="N285" i="5"/>
  <c r="I285" i="5" s="1"/>
  <c r="L235" i="5"/>
  <c r="N235" i="5" s="1"/>
  <c r="I235" i="5" s="1"/>
  <c r="N386" i="5"/>
  <c r="P386" i="5" s="1"/>
  <c r="K386" i="5" s="1"/>
  <c r="L389" i="5"/>
  <c r="N389" i="5" s="1"/>
  <c r="N303" i="5"/>
  <c r="I303" i="5" s="1"/>
  <c r="L361" i="5"/>
  <c r="N361" i="5" s="1"/>
  <c r="I361" i="5" s="1"/>
  <c r="N248" i="5"/>
  <c r="P248" i="5" s="1"/>
  <c r="K248" i="5" s="1"/>
  <c r="L317" i="5"/>
  <c r="N317" i="5" s="1"/>
  <c r="P317" i="5" s="1"/>
  <c r="K317" i="5" s="1"/>
  <c r="N242" i="5"/>
  <c r="I242" i="5" s="1"/>
  <c r="N306" i="5"/>
  <c r="P306" i="5" s="1"/>
  <c r="K306" i="5" s="1"/>
  <c r="N267" i="5"/>
  <c r="I267" i="5" s="1"/>
  <c r="L353" i="5"/>
  <c r="N353" i="5" s="1"/>
  <c r="P353" i="5" s="1"/>
  <c r="K353" i="5" s="1"/>
  <c r="N340" i="5"/>
  <c r="N204" i="5"/>
  <c r="N392" i="5"/>
  <c r="P392" i="5" s="1"/>
  <c r="L298" i="5"/>
  <c r="N298" i="5" s="1"/>
  <c r="D326" i="5"/>
  <c r="F326" i="5" s="1"/>
  <c r="D263" i="5"/>
  <c r="F263" i="5" s="1"/>
  <c r="L287" i="5"/>
  <c r="N287" i="5" s="1"/>
  <c r="I287" i="5" s="1"/>
  <c r="D392" i="5"/>
  <c r="F392" i="5" s="1"/>
  <c r="N215" i="5"/>
  <c r="P215" i="5" s="1"/>
  <c r="K215" i="5" s="1"/>
  <c r="L308" i="5"/>
  <c r="N308" i="5" s="1"/>
  <c r="N265" i="5"/>
  <c r="P265" i="5" s="1"/>
  <c r="K265" i="5" s="1"/>
  <c r="N277" i="5"/>
  <c r="I277" i="5" s="1"/>
  <c r="L342" i="5"/>
  <c r="N342" i="5" s="1"/>
  <c r="P342" i="5" s="1"/>
  <c r="K342" i="5" s="1"/>
  <c r="L264" i="5"/>
  <c r="N264" i="5" s="1"/>
  <c r="D261" i="5"/>
  <c r="F261" i="5" s="1"/>
  <c r="F21" i="5" s="1"/>
  <c r="L296" i="5"/>
  <c r="N296" i="5" s="1"/>
  <c r="N213" i="5"/>
  <c r="I213" i="5" s="1"/>
  <c r="N281" i="5"/>
  <c r="P281" i="5" s="1"/>
  <c r="K281" i="5" s="1"/>
  <c r="N329" i="5"/>
  <c r="I329" i="5" s="1"/>
  <c r="N391" i="5"/>
  <c r="P391" i="5" s="1"/>
  <c r="K391" i="5" s="1"/>
  <c r="N268" i="5"/>
  <c r="P268" i="5" s="1"/>
  <c r="K268" i="5" s="1"/>
  <c r="N243" i="5"/>
  <c r="P243" i="5" s="1"/>
  <c r="L349" i="5"/>
  <c r="N349" i="5" s="1"/>
  <c r="P349" i="5" s="1"/>
  <c r="K349" i="5" s="1"/>
  <c r="L209" i="5"/>
  <c r="N209" i="5" s="1"/>
  <c r="P209" i="5" s="1"/>
  <c r="K209" i="5" s="1"/>
  <c r="N319" i="5"/>
  <c r="I319" i="5" s="1"/>
  <c r="N271" i="5"/>
  <c r="I271" i="5" s="1"/>
  <c r="L293" i="5"/>
  <c r="N293" i="5" s="1"/>
  <c r="P293" i="5" s="1"/>
  <c r="K293" i="5" s="1"/>
  <c r="N219" i="5"/>
  <c r="I219" i="5" s="1"/>
  <c r="N245" i="5"/>
  <c r="I245" i="5" s="1"/>
  <c r="N339" i="5"/>
  <c r="I339" i="5" s="1"/>
  <c r="L336" i="5"/>
  <c r="N336" i="5" s="1"/>
  <c r="P336" i="5" s="1"/>
  <c r="K336" i="5" s="1"/>
  <c r="L233" i="5"/>
  <c r="N233" i="5" s="1"/>
  <c r="I233" i="5" s="1"/>
  <c r="L239" i="5"/>
  <c r="N239" i="5" s="1"/>
  <c r="L292" i="5"/>
  <c r="N292" i="5" s="1"/>
  <c r="I292" i="5" s="1"/>
  <c r="L254" i="5"/>
  <c r="N254" i="5" s="1"/>
  <c r="P254" i="5" s="1"/>
  <c r="K254" i="5" s="1"/>
  <c r="L253" i="5"/>
  <c r="N253" i="5" s="1"/>
  <c r="I253" i="5" s="1"/>
  <c r="D299" i="5"/>
  <c r="F299" i="5" s="1"/>
  <c r="L282" i="5"/>
  <c r="N282" i="5" s="1"/>
  <c r="P282" i="5" s="1"/>
  <c r="K282" i="5" s="1"/>
  <c r="N326" i="5"/>
  <c r="P326" i="5" s="1"/>
  <c r="N302" i="5"/>
  <c r="P302" i="5" s="1"/>
  <c r="N228" i="5"/>
  <c r="I228" i="5" s="1"/>
  <c r="N299" i="5"/>
  <c r="N311" i="5"/>
  <c r="P311" i="5" s="1"/>
  <c r="K311" i="5" s="1"/>
  <c r="N270" i="5"/>
  <c r="I270" i="5" s="1"/>
  <c r="N354" i="5"/>
  <c r="I354" i="5" s="1"/>
  <c r="N294" i="5"/>
  <c r="I294" i="5" s="1"/>
  <c r="M30" i="5"/>
  <c r="W30" i="5"/>
  <c r="N236" i="5"/>
  <c r="W19" i="5"/>
  <c r="M19" i="5"/>
  <c r="W26" i="5"/>
  <c r="M26" i="5"/>
  <c r="W23" i="5"/>
  <c r="M23" i="5"/>
  <c r="N344" i="5"/>
  <c r="P344" i="5" s="1"/>
  <c r="K344" i="5" s="1"/>
  <c r="N330" i="5"/>
  <c r="I330" i="5" s="1"/>
  <c r="W21" i="5"/>
  <c r="M21" i="5"/>
  <c r="W22" i="5"/>
  <c r="M22" i="5"/>
  <c r="N260" i="5"/>
  <c r="P260" i="5" s="1"/>
  <c r="N384" i="5"/>
  <c r="I384" i="5" s="1"/>
  <c r="N337" i="5"/>
  <c r="P337" i="5" s="1"/>
  <c r="N251" i="5"/>
  <c r="P251" i="5" s="1"/>
  <c r="N333" i="5"/>
  <c r="I333" i="5" s="1"/>
  <c r="N304" i="5"/>
  <c r="I304" i="5" s="1"/>
  <c r="N258" i="5"/>
  <c r="P258" i="5" s="1"/>
  <c r="K258" i="5" s="1"/>
  <c r="N331" i="5"/>
  <c r="I331" i="5" s="1"/>
  <c r="N348" i="5"/>
  <c r="P348" i="5" s="1"/>
  <c r="K348" i="5" s="1"/>
  <c r="N356" i="5"/>
  <c r="P356" i="5" s="1"/>
  <c r="K356" i="5" s="1"/>
  <c r="W27" i="5"/>
  <c r="M27" i="5"/>
  <c r="M47" i="5" s="1"/>
  <c r="N309" i="5"/>
  <c r="I309" i="5" s="1"/>
  <c r="N359" i="5"/>
  <c r="P359" i="5" s="1"/>
  <c r="K359" i="5" s="1"/>
  <c r="N284" i="5"/>
  <c r="I284" i="5" s="1"/>
  <c r="N216" i="5"/>
  <c r="I216" i="5" s="1"/>
  <c r="N203" i="5"/>
  <c r="P203" i="5" s="1"/>
  <c r="K203" i="5" s="1"/>
  <c r="N273" i="5"/>
  <c r="I273" i="5" s="1"/>
  <c r="P198" i="5"/>
  <c r="K198" i="5" s="1"/>
  <c r="X16" i="5"/>
  <c r="N16" i="5"/>
  <c r="W31" i="5"/>
  <c r="M31" i="5"/>
  <c r="M29" i="5"/>
  <c r="W29" i="5"/>
  <c r="W18" i="5"/>
  <c r="M18" i="5"/>
  <c r="W25" i="5"/>
  <c r="M25" i="5"/>
  <c r="M46" i="5"/>
  <c r="M38" i="5"/>
  <c r="B13" i="24"/>
  <c r="R16" i="5"/>
  <c r="W28" i="5"/>
  <c r="M28" i="5"/>
  <c r="M17" i="5"/>
  <c r="W17" i="5"/>
  <c r="F17" i="28"/>
  <c r="W38" i="5"/>
  <c r="W46" i="5"/>
  <c r="AB16" i="5"/>
  <c r="M32" i="5"/>
  <c r="W32" i="5"/>
  <c r="M20" i="5"/>
  <c r="W20" i="5"/>
  <c r="W24" i="5"/>
  <c r="M24" i="5"/>
  <c r="L211" i="5"/>
  <c r="N211" i="5" s="1"/>
  <c r="P211" i="5" s="1"/>
  <c r="K211" i="5" s="1"/>
  <c r="L325" i="5"/>
  <c r="N325" i="5" s="1"/>
  <c r="P325" i="5" s="1"/>
  <c r="K325" i="5" s="1"/>
  <c r="D371" i="5"/>
  <c r="F371" i="5" s="1"/>
  <c r="L261" i="5"/>
  <c r="N261" i="5" s="1"/>
  <c r="P261" i="5" s="1"/>
  <c r="H17" i="26"/>
  <c r="I17" i="26"/>
  <c r="L275" i="5"/>
  <c r="N275" i="5" s="1"/>
  <c r="I275" i="5" s="1"/>
  <c r="D251" i="5"/>
  <c r="F251" i="5" s="1"/>
  <c r="L381" i="5"/>
  <c r="N381" i="5" s="1"/>
  <c r="B31" i="5"/>
  <c r="G32" i="5" s="1"/>
  <c r="D381" i="5"/>
  <c r="D337" i="5"/>
  <c r="F337" i="5" s="1"/>
  <c r="L256" i="5"/>
  <c r="N256" i="5" s="1"/>
  <c r="D310" i="5"/>
  <c r="F310" i="5" s="1"/>
  <c r="L310" i="5"/>
  <c r="D262" i="5"/>
  <c r="F262" i="5" s="1"/>
  <c r="L262" i="5"/>
  <c r="B28" i="5"/>
  <c r="G29" i="5" s="1"/>
  <c r="D202" i="5"/>
  <c r="F202" i="5" s="1"/>
  <c r="L202" i="5"/>
  <c r="N202" i="5" s="1"/>
  <c r="L387" i="5"/>
  <c r="N387" i="5" s="1"/>
  <c r="P387" i="5" s="1"/>
  <c r="K387" i="5" s="1"/>
  <c r="L345" i="5"/>
  <c r="N345" i="5" s="1"/>
  <c r="P345" i="5" s="1"/>
  <c r="D250" i="5"/>
  <c r="F250" i="5" s="1"/>
  <c r="L250" i="5"/>
  <c r="N250" i="5" s="1"/>
  <c r="P250" i="5" s="1"/>
  <c r="L274" i="5"/>
  <c r="N274" i="5" s="1"/>
  <c r="D274" i="5"/>
  <c r="F274" i="5" s="1"/>
  <c r="D225" i="5"/>
  <c r="L225" i="5"/>
  <c r="N225" i="5" s="1"/>
  <c r="B18" i="5"/>
  <c r="D19" i="26" s="1"/>
  <c r="D358" i="5"/>
  <c r="F358" i="5" s="1"/>
  <c r="L358" i="5"/>
  <c r="AG27" i="5"/>
  <c r="B40" i="5"/>
  <c r="G27" i="5"/>
  <c r="B39" i="5"/>
  <c r="B47" i="5"/>
  <c r="B48" i="5"/>
  <c r="D28" i="26"/>
  <c r="P388" i="5"/>
  <c r="K388" i="5" s="1"/>
  <c r="I388" i="5"/>
  <c r="D30" i="26"/>
  <c r="F237" i="5"/>
  <c r="F19" i="5" s="1"/>
  <c r="D19" i="5"/>
  <c r="P272" i="5"/>
  <c r="K272" i="5" s="1"/>
  <c r="N334" i="5"/>
  <c r="F213" i="5"/>
  <c r="F17" i="5" s="1"/>
  <c r="D17" i="5"/>
  <c r="P241" i="5"/>
  <c r="K241" i="5" s="1"/>
  <c r="I241" i="5"/>
  <c r="F249" i="5"/>
  <c r="F20" i="5" s="1"/>
  <c r="D20" i="5"/>
  <c r="N286" i="5"/>
  <c r="P223" i="5"/>
  <c r="K223" i="5" s="1"/>
  <c r="I223" i="5"/>
  <c r="I276" i="5"/>
  <c r="P276" i="5"/>
  <c r="K276" i="5" s="1"/>
  <c r="I355" i="5"/>
  <c r="P355" i="5"/>
  <c r="K355" i="5" s="1"/>
  <c r="P279" i="5"/>
  <c r="K279" i="5" s="1"/>
  <c r="I279" i="5"/>
  <c r="AG17" i="5"/>
  <c r="B45" i="5"/>
  <c r="G17" i="5"/>
  <c r="B37" i="5"/>
  <c r="D18" i="26"/>
  <c r="I365" i="5"/>
  <c r="P365" i="5"/>
  <c r="K365" i="5" s="1"/>
  <c r="I300" i="5"/>
  <c r="P300" i="5"/>
  <c r="K300" i="5" s="1"/>
  <c r="D29" i="5"/>
  <c r="F357" i="5"/>
  <c r="F29" i="5" s="1"/>
  <c r="P255" i="5"/>
  <c r="K255" i="5" s="1"/>
  <c r="P237" i="5"/>
  <c r="I227" i="5"/>
  <c r="P227" i="5"/>
  <c r="K227" i="5" s="1"/>
  <c r="I289" i="5"/>
  <c r="P376" i="5"/>
  <c r="K376" i="5" s="1"/>
  <c r="I376" i="5"/>
  <c r="P266" i="5"/>
  <c r="K266" i="5" s="1"/>
  <c r="I266" i="5"/>
  <c r="P343" i="5"/>
  <c r="K343" i="5" s="1"/>
  <c r="N346" i="5"/>
  <c r="P367" i="5"/>
  <c r="K367" i="5" s="1"/>
  <c r="N370" i="5"/>
  <c r="N322" i="5"/>
  <c r="P263" i="5"/>
  <c r="K263" i="5" s="1"/>
  <c r="I205" i="5"/>
  <c r="N226" i="5"/>
  <c r="I244" i="5"/>
  <c r="P244" i="5"/>
  <c r="K244" i="5" s="1"/>
  <c r="P363" i="5"/>
  <c r="K363" i="5" s="1"/>
  <c r="P352" i="5"/>
  <c r="AG22" i="5"/>
  <c r="G22" i="5"/>
  <c r="D23" i="26"/>
  <c r="P374" i="5"/>
  <c r="K374" i="5" s="1"/>
  <c r="P324" i="5"/>
  <c r="K324" i="5" s="1"/>
  <c r="I324" i="5"/>
  <c r="P240" i="5"/>
  <c r="K240" i="5" s="1"/>
  <c r="I372" i="5"/>
  <c r="P372" i="5"/>
  <c r="K372" i="5" s="1"/>
  <c r="P371" i="5"/>
  <c r="P206" i="5"/>
  <c r="K206" i="5" s="1"/>
  <c r="I206" i="5"/>
  <c r="G23" i="5"/>
  <c r="AG23" i="5"/>
  <c r="D24" i="26"/>
  <c r="P230" i="5"/>
  <c r="I252" i="5"/>
  <c r="P385" i="5"/>
  <c r="K385" i="5" s="1"/>
  <c r="I327" i="5"/>
  <c r="P327" i="5"/>
  <c r="K327" i="5" s="1"/>
  <c r="L20" i="5"/>
  <c r="N238" i="5"/>
  <c r="V20" i="5"/>
  <c r="P347" i="5"/>
  <c r="K347" i="5" s="1"/>
  <c r="I347" i="5"/>
  <c r="F273" i="5"/>
  <c r="F22" i="5" s="1"/>
  <c r="D22" i="5"/>
  <c r="P332" i="5"/>
  <c r="K332" i="5" s="1"/>
  <c r="I332" i="5"/>
  <c r="P362" i="5"/>
  <c r="K362" i="5" s="1"/>
  <c r="I362" i="5"/>
  <c r="D32" i="5"/>
  <c r="F393" i="5"/>
  <c r="F32" i="5" s="1"/>
  <c r="AG25" i="5"/>
  <c r="D26" i="26"/>
  <c r="G25" i="5"/>
  <c r="P229" i="5"/>
  <c r="K229" i="5" s="1"/>
  <c r="I229" i="5"/>
  <c r="F333" i="5"/>
  <c r="F27" i="5" s="1"/>
  <c r="D27" i="5"/>
  <c r="AG24" i="5"/>
  <c r="G24" i="5"/>
  <c r="D25" i="26"/>
  <c r="D23" i="5"/>
  <c r="F285" i="5"/>
  <c r="F23" i="5" s="1"/>
  <c r="P208" i="5"/>
  <c r="K208" i="5" s="1"/>
  <c r="I208" i="5"/>
  <c r="I222" i="5"/>
  <c r="P232" i="5"/>
  <c r="K232" i="5" s="1"/>
  <c r="F345" i="5"/>
  <c r="F28" i="5" s="1"/>
  <c r="D28" i="5"/>
  <c r="AG30" i="5"/>
  <c r="G30" i="5"/>
  <c r="N214" i="5"/>
  <c r="I386" i="5"/>
  <c r="P378" i="5"/>
  <c r="K378" i="5" s="1"/>
  <c r="I378" i="5"/>
  <c r="P264" i="5"/>
  <c r="K264" i="5" s="1"/>
  <c r="I264" i="5"/>
  <c r="G21" i="5"/>
  <c r="D22" i="26"/>
  <c r="AG21" i="5"/>
  <c r="G26" i="5"/>
  <c r="AG26" i="5"/>
  <c r="D27" i="26"/>
  <c r="P257" i="5"/>
  <c r="K257" i="5" s="1"/>
  <c r="P217" i="5"/>
  <c r="K217" i="5" s="1"/>
  <c r="I217" i="5"/>
  <c r="I383" i="5"/>
  <c r="P383" i="5"/>
  <c r="K383" i="5" s="1"/>
  <c r="P239" i="5"/>
  <c r="K239" i="5" s="1"/>
  <c r="I239" i="5"/>
  <c r="AG20" i="5"/>
  <c r="G20" i="5"/>
  <c r="D21" i="26"/>
  <c r="F309" i="5"/>
  <c r="F25" i="5" s="1"/>
  <c r="D25" i="5"/>
  <c r="F297" i="5"/>
  <c r="F24" i="5" s="1"/>
  <c r="D24" i="5"/>
  <c r="P291" i="5"/>
  <c r="K291" i="5" s="1"/>
  <c r="P297" i="5"/>
  <c r="I297" i="5"/>
  <c r="P287" i="5"/>
  <c r="K287" i="5" s="1"/>
  <c r="D20" i="26"/>
  <c r="P228" i="5"/>
  <c r="K228" i="5" s="1"/>
  <c r="I278" i="5"/>
  <c r="P278" i="5"/>
  <c r="K278" i="5" s="1"/>
  <c r="I207" i="5"/>
  <c r="D26" i="5"/>
  <c r="F321" i="5"/>
  <c r="F26" i="5" s="1"/>
  <c r="F369" i="5"/>
  <c r="F30" i="5" s="1"/>
  <c r="D30" i="5"/>
  <c r="P331" i="5" l="1"/>
  <c r="K331" i="5" s="1"/>
  <c r="P283" i="5"/>
  <c r="K283" i="5" s="1"/>
  <c r="I283" i="5"/>
  <c r="I349" i="5"/>
  <c r="I288" i="5"/>
  <c r="K220" i="5"/>
  <c r="D19" i="36"/>
  <c r="I247" i="5"/>
  <c r="I211" i="5"/>
  <c r="P377" i="5"/>
  <c r="K377" i="5" s="1"/>
  <c r="P373" i="5"/>
  <c r="K373" i="5" s="1"/>
  <c r="I338" i="5"/>
  <c r="I393" i="5"/>
  <c r="P350" i="5"/>
  <c r="K350" i="5" s="1"/>
  <c r="I364" i="5"/>
  <c r="I335" i="5"/>
  <c r="I218" i="5"/>
  <c r="I357" i="5"/>
  <c r="K230" i="5"/>
  <c r="I390" i="5"/>
  <c r="I323" i="5"/>
  <c r="P219" i="5"/>
  <c r="K219" i="5" s="1"/>
  <c r="I230" i="5"/>
  <c r="P221" i="5"/>
  <c r="K221" i="5" s="1"/>
  <c r="P328" i="5"/>
  <c r="K328" i="5" s="1"/>
  <c r="I280" i="5"/>
  <c r="I342" i="5"/>
  <c r="P321" i="5"/>
  <c r="K260" i="5"/>
  <c r="P212" i="5"/>
  <c r="K212" i="5" s="1"/>
  <c r="P242" i="5"/>
  <c r="K242" i="5" s="1"/>
  <c r="K326" i="5"/>
  <c r="I367" i="5"/>
  <c r="AB31" i="5"/>
  <c r="I254" i="5"/>
  <c r="P305" i="5"/>
  <c r="K305" i="5" s="1"/>
  <c r="I293" i="5"/>
  <c r="P384" i="5"/>
  <c r="K384" i="5" s="1"/>
  <c r="I313" i="5"/>
  <c r="I320" i="5"/>
  <c r="I236" i="5"/>
  <c r="P253" i="5"/>
  <c r="K253" i="5" s="1"/>
  <c r="P236" i="5"/>
  <c r="K236" i="5" s="1"/>
  <c r="I204" i="5"/>
  <c r="I340" i="5"/>
  <c r="P316" i="5"/>
  <c r="K316" i="5" s="1"/>
  <c r="I316" i="5"/>
  <c r="P234" i="5"/>
  <c r="K234" i="5" s="1"/>
  <c r="I234" i="5"/>
  <c r="I302" i="5"/>
  <c r="I243" i="5"/>
  <c r="P341" i="5"/>
  <c r="K341" i="5" s="1"/>
  <c r="V22" i="5"/>
  <c r="F23" i="26" s="1"/>
  <c r="I290" i="5"/>
  <c r="V29" i="5"/>
  <c r="K352" i="5"/>
  <c r="P267" i="5"/>
  <c r="K267" i="5" s="1"/>
  <c r="I246" i="5"/>
  <c r="I369" i="5"/>
  <c r="I210" i="5"/>
  <c r="I352" i="5"/>
  <c r="I248" i="5"/>
  <c r="K392" i="5"/>
  <c r="I389" i="5"/>
  <c r="P389" i="5"/>
  <c r="K389" i="5" s="1"/>
  <c r="P361" i="5"/>
  <c r="K361" i="5" s="1"/>
  <c r="I380" i="5"/>
  <c r="P340" i="5"/>
  <c r="K340" i="5" s="1"/>
  <c r="I260" i="5"/>
  <c r="K243" i="5"/>
  <c r="I353" i="5"/>
  <c r="P368" i="5"/>
  <c r="K368" i="5" s="1"/>
  <c r="I249" i="5"/>
  <c r="I215" i="5"/>
  <c r="K302" i="5"/>
  <c r="K375" i="5"/>
  <c r="I258" i="5"/>
  <c r="K360" i="5"/>
  <c r="I312" i="5"/>
  <c r="AB24" i="5"/>
  <c r="I301" i="5"/>
  <c r="I317" i="5"/>
  <c r="I326" i="5"/>
  <c r="I281" i="5"/>
  <c r="I295" i="5"/>
  <c r="I220" i="5"/>
  <c r="I359" i="5"/>
  <c r="P366" i="5"/>
  <c r="K366" i="5" s="1"/>
  <c r="I375" i="5"/>
  <c r="I360" i="5"/>
  <c r="I336" i="5"/>
  <c r="I231" i="5"/>
  <c r="P231" i="5"/>
  <c r="K231" i="5" s="1"/>
  <c r="P277" i="5"/>
  <c r="K277" i="5" s="1"/>
  <c r="K379" i="5"/>
  <c r="P284" i="5"/>
  <c r="K284" i="5" s="1"/>
  <c r="I391" i="5"/>
  <c r="P233" i="5"/>
  <c r="K233" i="5" s="1"/>
  <c r="P275" i="5"/>
  <c r="K275" i="5" s="1"/>
  <c r="I261" i="5"/>
  <c r="I379" i="5"/>
  <c r="I307" i="5"/>
  <c r="P330" i="5"/>
  <c r="K330" i="5" s="1"/>
  <c r="I268" i="5"/>
  <c r="P303" i="5"/>
  <c r="K303" i="5" s="1"/>
  <c r="E19" i="26"/>
  <c r="I291" i="5"/>
  <c r="I203" i="5"/>
  <c r="K251" i="5"/>
  <c r="I356" i="5"/>
  <c r="I311" i="5"/>
  <c r="P273" i="5"/>
  <c r="K273" i="5" s="1"/>
  <c r="I263" i="5"/>
  <c r="D21" i="5"/>
  <c r="I22" i="5" s="1"/>
  <c r="L30" i="5"/>
  <c r="L24" i="5"/>
  <c r="P245" i="5"/>
  <c r="K245" i="5" s="1"/>
  <c r="AB20" i="5"/>
  <c r="I325" i="5"/>
  <c r="L27" i="5"/>
  <c r="L48" i="5" s="1"/>
  <c r="I314" i="5"/>
  <c r="P314" i="5"/>
  <c r="K314" i="5" s="1"/>
  <c r="V19" i="5"/>
  <c r="F20" i="26" s="1"/>
  <c r="G19" i="5"/>
  <c r="P329" i="5"/>
  <c r="K329" i="5" s="1"/>
  <c r="P235" i="5"/>
  <c r="K235" i="5" s="1"/>
  <c r="P309" i="5"/>
  <c r="K309" i="5" s="1"/>
  <c r="P294" i="5"/>
  <c r="K294" i="5" s="1"/>
  <c r="P271" i="5"/>
  <c r="K271" i="5" s="1"/>
  <c r="I282" i="5"/>
  <c r="P354" i="5"/>
  <c r="K354" i="5" s="1"/>
  <c r="I269" i="5"/>
  <c r="P319" i="5"/>
  <c r="K319" i="5" s="1"/>
  <c r="L19" i="5"/>
  <c r="Q20" i="5" s="1"/>
  <c r="P285" i="5"/>
  <c r="K285" i="5" s="1"/>
  <c r="P304" i="5"/>
  <c r="K304" i="5" s="1"/>
  <c r="I351" i="5"/>
  <c r="I265" i="5"/>
  <c r="I306" i="5"/>
  <c r="L23" i="5"/>
  <c r="I251" i="5"/>
  <c r="I259" i="5"/>
  <c r="P213" i="5"/>
  <c r="K213" i="5" s="1"/>
  <c r="P270" i="5"/>
  <c r="K270" i="5" s="1"/>
  <c r="P204" i="5"/>
  <c r="K204" i="5" s="1"/>
  <c r="V23" i="5"/>
  <c r="R31" i="5"/>
  <c r="I392" i="5"/>
  <c r="V27" i="5"/>
  <c r="V47" i="5" s="1"/>
  <c r="I209" i="5"/>
  <c r="N17" i="5"/>
  <c r="N45" i="5" s="1"/>
  <c r="D29" i="26"/>
  <c r="X23" i="5"/>
  <c r="P333" i="5"/>
  <c r="K333" i="5" s="1"/>
  <c r="V18" i="5"/>
  <c r="V25" i="5"/>
  <c r="F26" i="26" s="1"/>
  <c r="I299" i="5"/>
  <c r="P339" i="5"/>
  <c r="K339" i="5" s="1"/>
  <c r="L25" i="5"/>
  <c r="K357" i="5"/>
  <c r="N23" i="5"/>
  <c r="AB23" i="5"/>
  <c r="P308" i="5"/>
  <c r="K308" i="5" s="1"/>
  <c r="I308" i="5"/>
  <c r="P296" i="5"/>
  <c r="K296" i="5" s="1"/>
  <c r="I296" i="5"/>
  <c r="L18" i="5"/>
  <c r="P224" i="5"/>
  <c r="K224" i="5" s="1"/>
  <c r="I348" i="5"/>
  <c r="K30" i="5"/>
  <c r="I344" i="5"/>
  <c r="K371" i="5"/>
  <c r="I337" i="5"/>
  <c r="P292" i="5"/>
  <c r="K292" i="5" s="1"/>
  <c r="V24" i="5"/>
  <c r="L29" i="5"/>
  <c r="R32" i="5"/>
  <c r="P315" i="5"/>
  <c r="K315" i="5" s="1"/>
  <c r="I318" i="5"/>
  <c r="V17" i="5"/>
  <c r="F18" i="26" s="1"/>
  <c r="P216" i="5"/>
  <c r="K216" i="5" s="1"/>
  <c r="K337" i="5"/>
  <c r="L17" i="5"/>
  <c r="L45" i="5" s="1"/>
  <c r="P299" i="5"/>
  <c r="K299" i="5" s="1"/>
  <c r="G28" i="5"/>
  <c r="I250" i="5"/>
  <c r="AG28" i="5"/>
  <c r="K22" i="5"/>
  <c r="K261" i="5"/>
  <c r="AB18" i="5"/>
  <c r="AG32" i="5"/>
  <c r="AB29" i="5"/>
  <c r="AG29" i="5"/>
  <c r="P274" i="5"/>
  <c r="K274" i="5" s="1"/>
  <c r="I371" i="5"/>
  <c r="I274" i="5"/>
  <c r="V31" i="5"/>
  <c r="X21" i="5"/>
  <c r="L31" i="5"/>
  <c r="I202" i="5"/>
  <c r="R25" i="5"/>
  <c r="R24" i="5"/>
  <c r="R19" i="5"/>
  <c r="R21" i="5"/>
  <c r="W48" i="5"/>
  <c r="AB27" i="5"/>
  <c r="W40" i="5"/>
  <c r="AB19" i="5"/>
  <c r="R20" i="5"/>
  <c r="G17" i="28"/>
  <c r="G18" i="28" s="1"/>
  <c r="K17" i="29"/>
  <c r="P17" i="29" s="1"/>
  <c r="F17" i="36"/>
  <c r="G17" i="36" s="1"/>
  <c r="E13" i="24"/>
  <c r="D13" i="24"/>
  <c r="C13" i="24"/>
  <c r="R29" i="5"/>
  <c r="AB21" i="5"/>
  <c r="P202" i="5"/>
  <c r="K202" i="5" s="1"/>
  <c r="X17" i="5"/>
  <c r="X37" i="5" s="1"/>
  <c r="AB32" i="5"/>
  <c r="AB17" i="5"/>
  <c r="W37" i="5"/>
  <c r="W45" i="5"/>
  <c r="M45" i="5"/>
  <c r="M37" i="5"/>
  <c r="R17" i="5"/>
  <c r="R23" i="5"/>
  <c r="AB30" i="5"/>
  <c r="P16" i="5"/>
  <c r="Z16" i="5"/>
  <c r="R28" i="5"/>
  <c r="S16" i="5"/>
  <c r="N38" i="5"/>
  <c r="N46" i="5"/>
  <c r="R30" i="5"/>
  <c r="R27" i="5"/>
  <c r="M48" i="5"/>
  <c r="M40" i="5"/>
  <c r="W47" i="5"/>
  <c r="W39" i="5"/>
  <c r="AB28" i="5"/>
  <c r="AB25" i="5"/>
  <c r="X38" i="5"/>
  <c r="X46" i="5"/>
  <c r="AC16" i="5"/>
  <c r="R22" i="5"/>
  <c r="R26" i="5"/>
  <c r="M39" i="5"/>
  <c r="R18" i="5"/>
  <c r="AB22" i="5"/>
  <c r="AB26" i="5"/>
  <c r="N21" i="5"/>
  <c r="AG19" i="5"/>
  <c r="E19" i="27"/>
  <c r="V21" i="5"/>
  <c r="F22" i="26" s="1"/>
  <c r="I387" i="5"/>
  <c r="I256" i="5"/>
  <c r="P256" i="5"/>
  <c r="K256" i="5" s="1"/>
  <c r="G18" i="5"/>
  <c r="V32" i="5"/>
  <c r="L21" i="5"/>
  <c r="Q21" i="5" s="1"/>
  <c r="L32" i="5"/>
  <c r="I23" i="5"/>
  <c r="V28" i="5"/>
  <c r="I345" i="5"/>
  <c r="I30" i="5"/>
  <c r="L28" i="5"/>
  <c r="P225" i="5"/>
  <c r="I225" i="5"/>
  <c r="AG18" i="5"/>
  <c r="F225" i="5"/>
  <c r="F18" i="5" s="1"/>
  <c r="K18" i="5" s="1"/>
  <c r="D18" i="5"/>
  <c r="I18" i="5" s="1"/>
  <c r="D31" i="5"/>
  <c r="I32" i="5" s="1"/>
  <c r="F381" i="5"/>
  <c r="F31" i="5" s="1"/>
  <c r="K32" i="5" s="1"/>
  <c r="N262" i="5"/>
  <c r="L22" i="5"/>
  <c r="G31" i="5"/>
  <c r="D32" i="26"/>
  <c r="AG31" i="5"/>
  <c r="P381" i="5"/>
  <c r="I381" i="5"/>
  <c r="K24" i="5"/>
  <c r="N358" i="5"/>
  <c r="V30" i="5"/>
  <c r="F31" i="26" s="1"/>
  <c r="L26" i="5"/>
  <c r="N310" i="5"/>
  <c r="V26" i="5"/>
  <c r="I28" i="5"/>
  <c r="K23" i="5"/>
  <c r="K345" i="5"/>
  <c r="K20" i="5"/>
  <c r="I25" i="5"/>
  <c r="E25" i="27"/>
  <c r="D25" i="36"/>
  <c r="E25" i="26"/>
  <c r="K25" i="5"/>
  <c r="F21" i="26"/>
  <c r="K249" i="5"/>
  <c r="N28" i="5"/>
  <c r="X28" i="5"/>
  <c r="I334" i="5"/>
  <c r="P334" i="5"/>
  <c r="K393" i="5"/>
  <c r="K26" i="5"/>
  <c r="K297" i="5"/>
  <c r="I26" i="5"/>
  <c r="D26" i="36"/>
  <c r="E26" i="27"/>
  <c r="E26" i="26"/>
  <c r="I24" i="5"/>
  <c r="K369" i="5"/>
  <c r="E31" i="27"/>
  <c r="E31" i="26"/>
  <c r="D31" i="36"/>
  <c r="X20" i="5"/>
  <c r="P238" i="5"/>
  <c r="N20" i="5"/>
  <c r="I238" i="5"/>
  <c r="N19" i="5"/>
  <c r="I226" i="5"/>
  <c r="X19" i="5"/>
  <c r="P226" i="5"/>
  <c r="D18" i="36"/>
  <c r="E18" i="26"/>
  <c r="E18" i="27"/>
  <c r="I20" i="5"/>
  <c r="N32" i="5"/>
  <c r="I382" i="5"/>
  <c r="X32" i="5"/>
  <c r="P382" i="5"/>
  <c r="X31" i="5"/>
  <c r="N31" i="5"/>
  <c r="I370" i="5"/>
  <c r="P370" i="5"/>
  <c r="N24" i="5"/>
  <c r="X24" i="5"/>
  <c r="I286" i="5"/>
  <c r="P286" i="5"/>
  <c r="K250" i="5"/>
  <c r="D23" i="36"/>
  <c r="J23" i="36" s="1"/>
  <c r="E23" i="26"/>
  <c r="E23" i="27"/>
  <c r="K321" i="5"/>
  <c r="D20" i="36"/>
  <c r="E20" i="27"/>
  <c r="E20" i="26"/>
  <c r="D22" i="36"/>
  <c r="E22" i="27"/>
  <c r="E22" i="26"/>
  <c r="N18" i="5"/>
  <c r="I214" i="5"/>
  <c r="P214" i="5"/>
  <c r="X18" i="5"/>
  <c r="E28" i="27"/>
  <c r="E28" i="26"/>
  <c r="D28" i="36"/>
  <c r="N25" i="5"/>
  <c r="I298" i="5"/>
  <c r="X25" i="5"/>
  <c r="P298" i="5"/>
  <c r="D21" i="36"/>
  <c r="E21" i="27"/>
  <c r="E21" i="26"/>
  <c r="E27" i="26"/>
  <c r="E27" i="27"/>
  <c r="D27" i="36"/>
  <c r="J27" i="36" s="1"/>
  <c r="F30" i="26"/>
  <c r="K28" i="5"/>
  <c r="D40" i="5"/>
  <c r="D47" i="5"/>
  <c r="D39" i="5"/>
  <c r="D48" i="5"/>
  <c r="I27" i="5"/>
  <c r="E24" i="27"/>
  <c r="E24" i="26"/>
  <c r="D24" i="36"/>
  <c r="I322" i="5"/>
  <c r="N27" i="5"/>
  <c r="P322" i="5"/>
  <c r="X27" i="5"/>
  <c r="N29" i="5"/>
  <c r="X29" i="5"/>
  <c r="I346" i="5"/>
  <c r="P346" i="5"/>
  <c r="K29" i="5"/>
  <c r="I17" i="5"/>
  <c r="D37" i="5"/>
  <c r="D45" i="5"/>
  <c r="K21" i="5"/>
  <c r="F48" i="5"/>
  <c r="F39" i="5"/>
  <c r="F47" i="5"/>
  <c r="K27" i="5"/>
  <c r="F40" i="5"/>
  <c r="K237" i="5"/>
  <c r="I29" i="5"/>
  <c r="K17" i="5"/>
  <c r="F45" i="5"/>
  <c r="F37" i="5"/>
  <c r="E30" i="27"/>
  <c r="D30" i="36"/>
  <c r="J20" i="36" l="1"/>
  <c r="Q19" i="27"/>
  <c r="G18" i="27"/>
  <c r="Q18" i="27"/>
  <c r="G19" i="28"/>
  <c r="H18" i="28"/>
  <c r="E30" i="26"/>
  <c r="J25" i="36"/>
  <c r="E32" i="26"/>
  <c r="G19" i="27"/>
  <c r="N18" i="27"/>
  <c r="J21" i="36"/>
  <c r="J31" i="36"/>
  <c r="J24" i="36"/>
  <c r="J28" i="36"/>
  <c r="J22" i="36"/>
  <c r="E19" i="36"/>
  <c r="J18" i="36"/>
  <c r="J26" i="36"/>
  <c r="J19" i="36"/>
  <c r="E29" i="26"/>
  <c r="L40" i="5"/>
  <c r="L47" i="5"/>
  <c r="D29" i="36"/>
  <c r="E30" i="36" s="1"/>
  <c r="E29" i="27"/>
  <c r="Q27" i="5"/>
  <c r="L39" i="5"/>
  <c r="AA21" i="5"/>
  <c r="Q28" i="5"/>
  <c r="AA22" i="5"/>
  <c r="V48" i="5"/>
  <c r="V40" i="5"/>
  <c r="AA23" i="5"/>
  <c r="AA19" i="5"/>
  <c r="V45" i="5"/>
  <c r="AA17" i="5"/>
  <c r="V37" i="5"/>
  <c r="F24" i="26"/>
  <c r="Z23" i="5"/>
  <c r="S18" i="5"/>
  <c r="Q24" i="5"/>
  <c r="AA18" i="5"/>
  <c r="Q25" i="5"/>
  <c r="AA20" i="5"/>
  <c r="I21" i="5"/>
  <c r="Q31" i="5"/>
  <c r="Q30" i="5"/>
  <c r="AA24" i="5"/>
  <c r="F19" i="26"/>
  <c r="Q19" i="5"/>
  <c r="Z17" i="5"/>
  <c r="Z37" i="5" s="1"/>
  <c r="F28" i="26"/>
  <c r="G28" i="26" s="1"/>
  <c r="V39" i="5"/>
  <c r="P17" i="5"/>
  <c r="P45" i="5" s="1"/>
  <c r="P23" i="5"/>
  <c r="AA27" i="5"/>
  <c r="AA28" i="5"/>
  <c r="S17" i="5"/>
  <c r="N37" i="5"/>
  <c r="Q23" i="5"/>
  <c r="AC24" i="5"/>
  <c r="S24" i="5"/>
  <c r="F25" i="26"/>
  <c r="Z21" i="5"/>
  <c r="AA25" i="5"/>
  <c r="L37" i="5"/>
  <c r="Q18" i="5"/>
  <c r="Q17" i="5"/>
  <c r="I31" i="5"/>
  <c r="Q32" i="5"/>
  <c r="AC17" i="5"/>
  <c r="X45" i="5"/>
  <c r="AC18" i="5"/>
  <c r="P21" i="5"/>
  <c r="AA32" i="5"/>
  <c r="K225" i="5"/>
  <c r="AA29" i="5"/>
  <c r="F32" i="26"/>
  <c r="F29" i="26"/>
  <c r="K31" i="5"/>
  <c r="S21" i="5"/>
  <c r="H17" i="28"/>
  <c r="P38" i="5"/>
  <c r="P46" i="5"/>
  <c r="U16" i="5"/>
  <c r="Z46" i="5"/>
  <c r="AE16" i="5"/>
  <c r="Z38" i="5"/>
  <c r="H17" i="36"/>
  <c r="I17" i="36"/>
  <c r="K19" i="5"/>
  <c r="K381" i="5"/>
  <c r="Q29" i="5"/>
  <c r="Q26" i="5"/>
  <c r="Q22" i="5"/>
  <c r="I31" i="27"/>
  <c r="I262" i="5"/>
  <c r="N22" i="5"/>
  <c r="X22" i="5"/>
  <c r="P262" i="5"/>
  <c r="N30" i="5"/>
  <c r="S31" i="5" s="1"/>
  <c r="I358" i="5"/>
  <c r="P358" i="5"/>
  <c r="X30" i="5"/>
  <c r="AC31" i="5" s="1"/>
  <c r="AC29" i="5"/>
  <c r="AA31" i="5"/>
  <c r="S29" i="5"/>
  <c r="AA30" i="5"/>
  <c r="D32" i="36"/>
  <c r="J32" i="36" s="1"/>
  <c r="E32" i="27"/>
  <c r="F27" i="26"/>
  <c r="AA26" i="5"/>
  <c r="I19" i="5"/>
  <c r="G31" i="26"/>
  <c r="N26" i="5"/>
  <c r="S27" i="5" s="1"/>
  <c r="I310" i="5"/>
  <c r="X26" i="5"/>
  <c r="AC26" i="5" s="1"/>
  <c r="P310" i="5"/>
  <c r="AC20" i="5"/>
  <c r="AC25" i="5"/>
  <c r="N48" i="5"/>
  <c r="N47" i="5"/>
  <c r="N39" i="5"/>
  <c r="N40" i="5"/>
  <c r="AC21" i="5"/>
  <c r="Z20" i="5"/>
  <c r="P20" i="5"/>
  <c r="K238" i="5"/>
  <c r="AC28" i="5"/>
  <c r="E25" i="36"/>
  <c r="P18" i="5"/>
  <c r="K214" i="5"/>
  <c r="Z18" i="5"/>
  <c r="S28" i="5"/>
  <c r="I21" i="27"/>
  <c r="G21" i="26"/>
  <c r="G20" i="26"/>
  <c r="I20" i="27"/>
  <c r="E27" i="36"/>
  <c r="G19" i="26"/>
  <c r="Z24" i="5"/>
  <c r="P24" i="5"/>
  <c r="K286" i="5"/>
  <c r="G23" i="26"/>
  <c r="I23" i="27"/>
  <c r="P29" i="5"/>
  <c r="K346" i="5"/>
  <c r="Z29" i="5"/>
  <c r="S25" i="5"/>
  <c r="G26" i="26"/>
  <c r="I26" i="27"/>
  <c r="Z19" i="5"/>
  <c r="P19" i="5"/>
  <c r="K226" i="5"/>
  <c r="I30" i="27"/>
  <c r="G30" i="26"/>
  <c r="E28" i="36"/>
  <c r="E22" i="36"/>
  <c r="E23" i="36"/>
  <c r="P32" i="5"/>
  <c r="Z32" i="5"/>
  <c r="K382" i="5"/>
  <c r="AC19" i="5"/>
  <c r="G22" i="26"/>
  <c r="I22" i="27"/>
  <c r="E20" i="36"/>
  <c r="G18" i="26"/>
  <c r="I18" i="27"/>
  <c r="Z31" i="5"/>
  <c r="K370" i="5"/>
  <c r="P31" i="5"/>
  <c r="AC32" i="5"/>
  <c r="E26" i="36"/>
  <c r="E24" i="36"/>
  <c r="E21" i="36"/>
  <c r="S19" i="5"/>
  <c r="X47" i="5"/>
  <c r="X48" i="5"/>
  <c r="X40" i="5"/>
  <c r="X39" i="5"/>
  <c r="S32" i="5"/>
  <c r="E31" i="36"/>
  <c r="Z28" i="5"/>
  <c r="P28" i="5"/>
  <c r="K334" i="5"/>
  <c r="K322" i="5"/>
  <c r="Z27" i="5"/>
  <c r="P27" i="5"/>
  <c r="P25" i="5"/>
  <c r="K298" i="5"/>
  <c r="Z25" i="5"/>
  <c r="E18" i="36"/>
  <c r="S20" i="5"/>
  <c r="H19" i="28" l="1"/>
  <c r="G20" i="28"/>
  <c r="G36" i="26"/>
  <c r="I28" i="27"/>
  <c r="I32" i="27"/>
  <c r="I24" i="27"/>
  <c r="G24" i="26"/>
  <c r="I25" i="26" s="1"/>
  <c r="I19" i="27"/>
  <c r="I29" i="27"/>
  <c r="G25" i="26"/>
  <c r="G32" i="26"/>
  <c r="I32" i="26" s="1"/>
  <c r="K18" i="27"/>
  <c r="M18" i="27" s="1"/>
  <c r="I25" i="27"/>
  <c r="G20" i="27"/>
  <c r="Q20" i="27" s="1"/>
  <c r="N19" i="27"/>
  <c r="E29" i="36"/>
  <c r="J29" i="36"/>
  <c r="J30" i="36"/>
  <c r="G29" i="26"/>
  <c r="AE24" i="5"/>
  <c r="Z45" i="5"/>
  <c r="AE17" i="5"/>
  <c r="AE18" i="5"/>
  <c r="U18" i="5"/>
  <c r="U17" i="5"/>
  <c r="P37" i="5"/>
  <c r="U24" i="5"/>
  <c r="AE21" i="5"/>
  <c r="U21" i="5"/>
  <c r="F18" i="28"/>
  <c r="I31" i="26"/>
  <c r="S30" i="5"/>
  <c r="S26" i="5"/>
  <c r="AC27" i="5"/>
  <c r="Z22" i="5"/>
  <c r="P22" i="5"/>
  <c r="K262" i="5"/>
  <c r="AC22" i="5"/>
  <c r="AC23" i="5"/>
  <c r="S23" i="5"/>
  <c r="S22" i="5"/>
  <c r="I27" i="27"/>
  <c r="G27" i="26"/>
  <c r="AC30" i="5"/>
  <c r="Z30" i="5"/>
  <c r="AE31" i="5" s="1"/>
  <c r="K358" i="5"/>
  <c r="P30" i="5"/>
  <c r="U30" i="5" s="1"/>
  <c r="AE25" i="5"/>
  <c r="H31" i="26"/>
  <c r="P26" i="5"/>
  <c r="U26" i="5" s="1"/>
  <c r="K310" i="5"/>
  <c r="Z26" i="5"/>
  <c r="AE27" i="5" s="1"/>
  <c r="E32" i="36"/>
  <c r="U19" i="5"/>
  <c r="U25" i="5"/>
  <c r="U28" i="5"/>
  <c r="AE29" i="5"/>
  <c r="AE32" i="5"/>
  <c r="P48" i="5"/>
  <c r="P47" i="5"/>
  <c r="P40" i="5"/>
  <c r="P39" i="5"/>
  <c r="I30" i="26"/>
  <c r="H23" i="26"/>
  <c r="I23" i="26"/>
  <c r="U20" i="5"/>
  <c r="I29" i="26"/>
  <c r="I19" i="26"/>
  <c r="H19" i="26"/>
  <c r="H25" i="26"/>
  <c r="I20" i="26"/>
  <c r="H20" i="26"/>
  <c r="AE20" i="5"/>
  <c r="Z47" i="5"/>
  <c r="Z39" i="5"/>
  <c r="Z40" i="5"/>
  <c r="Z48" i="5"/>
  <c r="H32" i="26"/>
  <c r="H18" i="26"/>
  <c r="I18" i="26"/>
  <c r="I24" i="26"/>
  <c r="I26" i="26"/>
  <c r="H26" i="26"/>
  <c r="U29" i="5"/>
  <c r="I22" i="26"/>
  <c r="H22" i="26"/>
  <c r="U32" i="5"/>
  <c r="AE28" i="5"/>
  <c r="AE19" i="5"/>
  <c r="I21" i="26"/>
  <c r="H21" i="26"/>
  <c r="H24" i="26" l="1"/>
  <c r="G21" i="28"/>
  <c r="H20" i="28"/>
  <c r="P18" i="27"/>
  <c r="R18" i="27" s="1"/>
  <c r="H27" i="26"/>
  <c r="H29" i="26"/>
  <c r="K19" i="27"/>
  <c r="K20" i="27" s="1"/>
  <c r="G21" i="27"/>
  <c r="Q21" i="27" s="1"/>
  <c r="N20" i="27"/>
  <c r="H30" i="26"/>
  <c r="K18" i="29"/>
  <c r="M18" i="29" s="1"/>
  <c r="P18" i="29" s="1"/>
  <c r="F18" i="36"/>
  <c r="I27" i="26"/>
  <c r="I28" i="26"/>
  <c r="H28" i="26"/>
  <c r="AE26" i="5"/>
  <c r="AE30" i="5"/>
  <c r="U27" i="5"/>
  <c r="AE23" i="5"/>
  <c r="AE22" i="5"/>
  <c r="U31" i="5"/>
  <c r="U23" i="5"/>
  <c r="U22" i="5"/>
  <c r="M20" i="27" l="1"/>
  <c r="P20" i="27"/>
  <c r="R20" i="27" s="1"/>
  <c r="G22" i="28"/>
  <c r="H21" i="28"/>
  <c r="P19" i="27"/>
  <c r="R19" i="27" s="1"/>
  <c r="K21" i="27"/>
  <c r="M19" i="27"/>
  <c r="F19" i="28"/>
  <c r="M21" i="27"/>
  <c r="G22" i="27"/>
  <c r="Q22" i="27" s="1"/>
  <c r="N21" i="27"/>
  <c r="F20" i="28"/>
  <c r="G18" i="36"/>
  <c r="L18" i="27"/>
  <c r="K22" i="27" l="1"/>
  <c r="P22" i="27" s="1"/>
  <c r="R22" i="27" s="1"/>
  <c r="P21" i="27"/>
  <c r="R21" i="27" s="1"/>
  <c r="G23" i="28"/>
  <c r="H22" i="28"/>
  <c r="F19" i="36"/>
  <c r="K19" i="29"/>
  <c r="M19" i="29" s="1"/>
  <c r="P19" i="29" s="1"/>
  <c r="K23" i="27"/>
  <c r="P23" i="27" s="1"/>
  <c r="R23" i="27" s="1"/>
  <c r="M22" i="27"/>
  <c r="G23" i="27"/>
  <c r="Q23" i="27" s="1"/>
  <c r="N22" i="27"/>
  <c r="I18" i="36"/>
  <c r="H18" i="36"/>
  <c r="G19" i="36"/>
  <c r="F21" i="28"/>
  <c r="K20" i="29"/>
  <c r="F20" i="36"/>
  <c r="G20" i="36" s="1"/>
  <c r="L19" i="27"/>
  <c r="G24" i="28" l="1"/>
  <c r="H23" i="28"/>
  <c r="M20" i="29"/>
  <c r="P20" i="29" s="1"/>
  <c r="K24" i="27"/>
  <c r="P24" i="27" s="1"/>
  <c r="M23" i="27"/>
  <c r="G24" i="27"/>
  <c r="Q24" i="27" s="1"/>
  <c r="R24" i="27" s="1"/>
  <c r="N23" i="27"/>
  <c r="F22" i="28"/>
  <c r="K21" i="29"/>
  <c r="F21" i="36"/>
  <c r="O18" i="29"/>
  <c r="H20" i="36"/>
  <c r="I19" i="36"/>
  <c r="H19" i="36"/>
  <c r="I20" i="36"/>
  <c r="L20" i="27"/>
  <c r="G25" i="28" l="1"/>
  <c r="H24" i="28"/>
  <c r="M21" i="29"/>
  <c r="P21" i="29" s="1"/>
  <c r="M24" i="27"/>
  <c r="K25" i="27"/>
  <c r="P25" i="27" s="1"/>
  <c r="G25" i="27"/>
  <c r="Q25" i="27" s="1"/>
  <c r="N24" i="27"/>
  <c r="G21" i="36"/>
  <c r="F23" i="28"/>
  <c r="O19" i="29"/>
  <c r="K22" i="29"/>
  <c r="F22" i="36"/>
  <c r="G22" i="36" s="1"/>
  <c r="L21" i="27"/>
  <c r="R25" i="27" l="1"/>
  <c r="G26" i="28"/>
  <c r="H25" i="28"/>
  <c r="M22" i="29"/>
  <c r="P22" i="29" s="1"/>
  <c r="K26" i="27"/>
  <c r="P26" i="27" s="1"/>
  <c r="M25" i="27"/>
  <c r="G26" i="27"/>
  <c r="Q26" i="27" s="1"/>
  <c r="N25" i="27"/>
  <c r="O20" i="29"/>
  <c r="K23" i="29"/>
  <c r="F23" i="36"/>
  <c r="G23" i="36" s="1"/>
  <c r="H22" i="36"/>
  <c r="I22" i="36"/>
  <c r="I21" i="36"/>
  <c r="H21" i="36"/>
  <c r="F24" i="28"/>
  <c r="L22" i="27"/>
  <c r="R26" i="27" l="1"/>
  <c r="M23" i="29"/>
  <c r="P23" i="29" s="1"/>
  <c r="G27" i="28"/>
  <c r="H26" i="28"/>
  <c r="K27" i="27"/>
  <c r="P27" i="27" s="1"/>
  <c r="M26" i="27"/>
  <c r="N26" i="27"/>
  <c r="G27" i="27"/>
  <c r="Q27" i="27" s="1"/>
  <c r="O21" i="29"/>
  <c r="K24" i="29"/>
  <c r="M24" i="29" s="1"/>
  <c r="P24" i="29" s="1"/>
  <c r="F24" i="36"/>
  <c r="G24" i="36" s="1"/>
  <c r="F25" i="28"/>
  <c r="H23" i="36"/>
  <c r="I23" i="36"/>
  <c r="L23" i="27"/>
  <c r="R27" i="27" l="1"/>
  <c r="G28" i="28"/>
  <c r="H27" i="28"/>
  <c r="K28" i="27"/>
  <c r="P28" i="27" s="1"/>
  <c r="M27" i="27"/>
  <c r="G28" i="27"/>
  <c r="Q28" i="27" s="1"/>
  <c r="R28" i="27" s="1"/>
  <c r="N27" i="27"/>
  <c r="F26" i="28"/>
  <c r="K25" i="29"/>
  <c r="M25" i="29" s="1"/>
  <c r="P25" i="29" s="1"/>
  <c r="F25" i="36"/>
  <c r="G25" i="36" s="1"/>
  <c r="O22" i="29"/>
  <c r="I24" i="36"/>
  <c r="H24" i="36"/>
  <c r="L24" i="27"/>
  <c r="G29" i="28" l="1"/>
  <c r="H28" i="28"/>
  <c r="K29" i="27"/>
  <c r="P29" i="27" s="1"/>
  <c r="M28" i="27"/>
  <c r="N28" i="27"/>
  <c r="G29" i="27"/>
  <c r="Q29" i="27" s="1"/>
  <c r="I25" i="36"/>
  <c r="H25" i="36"/>
  <c r="F27" i="28"/>
  <c r="O23" i="29"/>
  <c r="K26" i="29"/>
  <c r="M26" i="29" s="1"/>
  <c r="P26" i="29" s="1"/>
  <c r="F26" i="36"/>
  <c r="G26" i="36" s="1"/>
  <c r="L25" i="27"/>
  <c r="G30" i="28" l="1"/>
  <c r="H29" i="28"/>
  <c r="R29" i="27"/>
  <c r="K30" i="27"/>
  <c r="P30" i="27" s="1"/>
  <c r="M29" i="27"/>
  <c r="G30" i="27"/>
  <c r="Q30" i="27" s="1"/>
  <c r="N29" i="27"/>
  <c r="K27" i="29"/>
  <c r="M27" i="29" s="1"/>
  <c r="P27" i="29" s="1"/>
  <c r="F27" i="36"/>
  <c r="G27" i="36" s="1"/>
  <c r="H26" i="36"/>
  <c r="I26" i="36"/>
  <c r="F28" i="28"/>
  <c r="O24" i="29"/>
  <c r="L26" i="27"/>
  <c r="R30" i="27" l="1"/>
  <c r="G31" i="28"/>
  <c r="H30" i="28"/>
  <c r="K31" i="27"/>
  <c r="P31" i="27" s="1"/>
  <c r="R31" i="27" s="1"/>
  <c r="M30" i="27"/>
  <c r="G31" i="27"/>
  <c r="Q31" i="27" s="1"/>
  <c r="N30" i="27"/>
  <c r="K28" i="29"/>
  <c r="M28" i="29" s="1"/>
  <c r="P28" i="29" s="1"/>
  <c r="F28" i="36"/>
  <c r="G28" i="36" s="1"/>
  <c r="F29" i="28"/>
  <c r="O25" i="29"/>
  <c r="H27" i="36"/>
  <c r="I27" i="36"/>
  <c r="L27" i="27"/>
  <c r="G32" i="28" l="1"/>
  <c r="H32" i="28" s="1"/>
  <c r="H31" i="28"/>
  <c r="K32" i="27"/>
  <c r="P32" i="27" s="1"/>
  <c r="M31" i="27"/>
  <c r="G32" i="27"/>
  <c r="Q32" i="27" s="1"/>
  <c r="R32" i="27" s="1"/>
  <c r="N31" i="27"/>
  <c r="F30" i="28"/>
  <c r="K29" i="29"/>
  <c r="M29" i="29" s="1"/>
  <c r="P29" i="29" s="1"/>
  <c r="F29" i="36"/>
  <c r="G29" i="36" s="1"/>
  <c r="O26" i="29"/>
  <c r="H28" i="36"/>
  <c r="I28" i="36"/>
  <c r="L28" i="27"/>
  <c r="M32" i="27" l="1"/>
  <c r="N32" i="27"/>
  <c r="K30" i="29"/>
  <c r="M30" i="29" s="1"/>
  <c r="P30" i="29" s="1"/>
  <c r="F30" i="36"/>
  <c r="G30" i="36" s="1"/>
  <c r="I29" i="36"/>
  <c r="H29" i="36"/>
  <c r="F31" i="28"/>
  <c r="O27" i="29"/>
  <c r="L29" i="27"/>
  <c r="O28" i="29" l="1"/>
  <c r="F32" i="28"/>
  <c r="H30" i="36"/>
  <c r="I30" i="36"/>
  <c r="K31" i="29"/>
  <c r="M31" i="29" s="1"/>
  <c r="P31" i="29" s="1"/>
  <c r="F31" i="36"/>
  <c r="G31" i="36" s="1"/>
  <c r="L30" i="27"/>
  <c r="K32" i="29" l="1"/>
  <c r="M32" i="29" s="1"/>
  <c r="P32" i="29" s="1"/>
  <c r="F32" i="36"/>
  <c r="G32" i="36" s="1"/>
  <c r="I31" i="36"/>
  <c r="H31" i="36"/>
  <c r="O29" i="29"/>
  <c r="L31" i="27"/>
  <c r="H32" i="36" l="1"/>
  <c r="I32" i="36"/>
  <c r="O30" i="29"/>
  <c r="L32" i="27"/>
  <c r="O31" i="29" l="1"/>
  <c r="O32" i="2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<sst xmlns="http://schemas.openxmlformats.org/spreadsheetml/2006/main" count="275" uniqueCount="85">
  <si>
    <t>Mes</t>
  </si>
  <si>
    <t>Año</t>
  </si>
  <si>
    <t>Clientes</t>
  </si>
  <si>
    <t>Residen</t>
  </si>
  <si>
    <t>No Residen</t>
  </si>
  <si>
    <t>No Regu</t>
  </si>
  <si>
    <t>Regul</t>
  </si>
  <si>
    <t>Consumo Unitario (m3/Clte/mes)</t>
  </si>
  <si>
    <t>Consumo Total</t>
  </si>
  <si>
    <t>Var % Clientes</t>
  </si>
  <si>
    <t>Var % Consumo Unitario</t>
  </si>
  <si>
    <t>TOTAL</t>
  </si>
  <si>
    <t>Var % Consumo Total</t>
  </si>
  <si>
    <t>MÓDULO DE CONSOLIDACIÓN DE PROYECCIONES - DEMANDA AGUAS DÉCIMA</t>
  </si>
  <si>
    <t>DATOS HISTÓRICOS Y PROYECCIONES</t>
  </si>
  <si>
    <t>CAGR</t>
  </si>
  <si>
    <t>2011-2017</t>
  </si>
  <si>
    <t>2017-2023</t>
  </si>
  <si>
    <t>2014-2017</t>
  </si>
  <si>
    <t>###########</t>
  </si>
  <si>
    <t>Año para sumar sí</t>
  </si>
  <si>
    <t>NO BORRAR</t>
  </si>
  <si>
    <t>2017-2022</t>
  </si>
  <si>
    <t>##########</t>
  </si>
  <si>
    <t>2017-2033</t>
  </si>
  <si>
    <t>2022-2033</t>
  </si>
  <si>
    <t>Escala de tiempo</t>
  </si>
  <si>
    <t>Valores</t>
  </si>
  <si>
    <t>Previsión</t>
  </si>
  <si>
    <t>Límite de confianza inferior</t>
  </si>
  <si>
    <t>Límite de confianza superior</t>
  </si>
  <si>
    <t>Estadística</t>
  </si>
  <si>
    <t>Valor</t>
  </si>
  <si>
    <t>Alpha</t>
  </si>
  <si>
    <t>Beta</t>
  </si>
  <si>
    <t>Gamma</t>
  </si>
  <si>
    <t>MASE</t>
  </si>
  <si>
    <t>SMAPE</t>
  </si>
  <si>
    <t>MAE</t>
  </si>
  <si>
    <t>RMSE</t>
  </si>
  <si>
    <t>2011-2021</t>
  </si>
  <si>
    <t>2017-2021</t>
  </si>
  <si>
    <t>CLIENTES Y M3 RESIDENCIALES</t>
  </si>
  <si>
    <t>clientes</t>
  </si>
  <si>
    <t>m3</t>
  </si>
  <si>
    <t>CLIENTES Y M3 RESIDENCIALES AGUA POTABLE DE CLIENTES CON AGUA POTABLE Y ALCANTARILLADO</t>
  </si>
  <si>
    <t>Proyec Cl AS</t>
  </si>
  <si>
    <t>Proyec m3 AS</t>
  </si>
  <si>
    <t>Cons Unit AS</t>
  </si>
  <si>
    <t>Cu AS</t>
  </si>
  <si>
    <t>clientes AS</t>
  </si>
  <si>
    <t>Clientes AP</t>
  </si>
  <si>
    <t>Cl AP-Cl AS</t>
  </si>
  <si>
    <t>m3 AS</t>
  </si>
  <si>
    <t>m3 AP</t>
  </si>
  <si>
    <t>m3/cl/mes</t>
  </si>
  <si>
    <t>CLIENTES Y M3 NO RESIDENCIALES</t>
  </si>
  <si>
    <t>CLIENTES Y M3 NO RESIDENCIALES AS</t>
  </si>
  <si>
    <t>Cl AS</t>
  </si>
  <si>
    <t>Cl AP</t>
  </si>
  <si>
    <t>Fuente Propia</t>
  </si>
  <si>
    <t>CLIENTES Y M3 FUENTE PROPIA</t>
  </si>
  <si>
    <t>TENDENCIA LINEAL DE CL RESID</t>
  </si>
  <si>
    <t>2011-2022</t>
  </si>
  <si>
    <t>promedio (2014-2022)</t>
  </si>
  <si>
    <t>promedio (2018-2022)</t>
  </si>
  <si>
    <t>promedio (2020-2022)</t>
  </si>
  <si>
    <t>5 años</t>
  </si>
  <si>
    <t>3 años</t>
  </si>
  <si>
    <t>9 años</t>
  </si>
  <si>
    <t>PROMEDIO MOVIL, 12 MESES</t>
  </si>
  <si>
    <t>Resid AP</t>
  </si>
  <si>
    <t>No Resid AP</t>
  </si>
  <si>
    <t>52 BIS</t>
  </si>
  <si>
    <t>Cl AP Totales</t>
  </si>
  <si>
    <t>Consumos AP</t>
  </si>
  <si>
    <t>Cons AP Tot</t>
  </si>
  <si>
    <t>Cons Unit</t>
  </si>
  <si>
    <t>Cons TOT</t>
  </si>
  <si>
    <t>Resid AS</t>
  </si>
  <si>
    <t>No Resid AS</t>
  </si>
  <si>
    <t>Cons AS Tot</t>
  </si>
  <si>
    <t>Prom+1 desv-est</t>
  </si>
  <si>
    <t>2023--2037</t>
  </si>
  <si>
    <t>CLIENTES Y M3 REGULADOS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</si>
</sst>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 * #,##0_ ;_ * \-#,##0_ ;_ * &quot;-&quot;_ ;_ @_ "/>
    <numFmt numFmtId="164" formatCode="#,##0\ "/>
    <numFmt numFmtId="165" formatCode="#,##0.0\ "/>
    <numFmt numFmtId="166" formatCode="#,##0.00\ "/>
    <numFmt numFmtId="167" formatCode="#,##0.000000"/>
    <numFmt numFmtId="168" formatCode="0.0%"/>
    <numFmt numFmtId="169" formatCode="#,##0.000"/>
    <numFmt numFmtId="170" formatCode="_-* #,##0\ _€_-;\-* #,##0\ _€_-;_-* &quot;-&quot;\ _€_-;_-@_-"/>
    <numFmt numFmtId="171" formatCode="_-* #,##0.00_-;\-* #,##0.00_-;_-* &quot;-&quot;??_-;_-@_-"/>
    <numFmt numFmtId="172" formatCode="0.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8" fillId="0" borderId="0"/>
    <xf numFmtId="170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10" fontId="0" fillId="0" borderId="0" xfId="1" applyNumberFormat="1" applyFont="1"/>
    <xf numFmtId="165" fontId="0" fillId="0" borderId="0" xfId="0" applyNumberFormat="1"/>
    <xf numFmtId="3" fontId="0" fillId="4" borderId="5" xfId="0" applyNumberFormat="1" applyFill="1" applyBorder="1" applyAlignment="1">
      <alignment horizontal="center" vertical="center"/>
    </xf>
    <xf numFmtId="3" fontId="0" fillId="5" borderId="5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0" fillId="8" borderId="1" xfId="0" applyNumberFormat="1" applyFill="1" applyBorder="1" applyAlignment="1">
      <alignment horizontal="center" vertical="center"/>
    </xf>
    <xf numFmtId="0" fontId="4" fillId="0" borderId="0" xfId="0" applyFont="1"/>
    <xf numFmtId="17" fontId="0" fillId="0" borderId="0" xfId="0" applyNumberFormat="1" applyAlignment="1">
      <alignment horizontal="left" indent="1"/>
    </xf>
    <xf numFmtId="0" fontId="0" fillId="0" borderId="0" xfId="0" applyAlignment="1">
      <alignment horizontal="left" indent="1"/>
    </xf>
    <xf numFmtId="17" fontId="0" fillId="3" borderId="0" xfId="0" applyNumberFormat="1" applyFill="1" applyAlignment="1">
      <alignment horizontal="left" indent="1"/>
    </xf>
    <xf numFmtId="164" fontId="0" fillId="9" borderId="0" xfId="0" applyNumberFormat="1" applyFill="1"/>
    <xf numFmtId="164" fontId="0" fillId="3" borderId="0" xfId="0" applyNumberFormat="1" applyFill="1"/>
    <xf numFmtId="165" fontId="0" fillId="3" borderId="0" xfId="0" applyNumberFormat="1" applyFill="1"/>
    <xf numFmtId="17" fontId="0" fillId="10" borderId="0" xfId="0" applyNumberFormat="1" applyFill="1" applyAlignment="1">
      <alignment horizontal="left" indent="1"/>
    </xf>
    <xf numFmtId="164" fontId="0" fillId="10" borderId="0" xfId="0" applyNumberFormat="1" applyFill="1"/>
    <xf numFmtId="0" fontId="0" fillId="0" borderId="0" xfId="0" quotePrefix="1"/>
    <xf numFmtId="0" fontId="0" fillId="4" borderId="0" xfId="0" applyFill="1"/>
    <xf numFmtId="164" fontId="0" fillId="0" borderId="0" xfId="0" quotePrefix="1" applyNumberFormat="1"/>
    <xf numFmtId="165" fontId="0" fillId="10" borderId="0" xfId="0" applyNumberFormat="1" applyFill="1"/>
    <xf numFmtId="165" fontId="0" fillId="0" borderId="0" xfId="0" quotePrefix="1" applyNumberFormat="1"/>
    <xf numFmtId="165" fontId="0" fillId="9" borderId="0" xfId="0" applyNumberFormat="1" applyFill="1"/>
    <xf numFmtId="0" fontId="0" fillId="9" borderId="0" xfId="0" applyFill="1" applyAlignment="1">
      <alignment horizontal="center"/>
    </xf>
    <xf numFmtId="10" fontId="0" fillId="9" borderId="0" xfId="1" applyNumberFormat="1" applyFont="1" applyFill="1"/>
    <xf numFmtId="166" fontId="0" fillId="0" borderId="0" xfId="0" applyNumberFormat="1"/>
    <xf numFmtId="167" fontId="0" fillId="0" borderId="0" xfId="0" applyNumberFormat="1"/>
    <xf numFmtId="3" fontId="0" fillId="2" borderId="1" xfId="0" applyNumberFormat="1" applyFill="1" applyBorder="1" applyAlignment="1">
      <alignment horizontal="center" vertical="center"/>
    </xf>
    <xf numFmtId="164" fontId="0" fillId="11" borderId="0" xfId="0" applyNumberFormat="1" applyFill="1"/>
    <xf numFmtId="165" fontId="0" fillId="11" borderId="0" xfId="0" applyNumberFormat="1" applyFill="1"/>
    <xf numFmtId="10" fontId="0" fillId="0" borderId="0" xfId="1" applyNumberFormat="1" applyFont="1" applyFill="1"/>
    <xf numFmtId="17" fontId="0" fillId="0" borderId="0" xfId="0" applyNumberFormat="1"/>
    <xf numFmtId="1" fontId="0" fillId="0" borderId="0" xfId="0" applyNumberFormat="1"/>
    <xf numFmtId="4" fontId="0" fillId="0" borderId="0" xfId="0" applyNumberFormat="1"/>
    <xf numFmtId="2" fontId="0" fillId="0" borderId="0" xfId="0" applyNumberFormat="1"/>
    <xf numFmtId="166" fontId="0" fillId="9" borderId="0" xfId="0" applyNumberFormat="1" applyFill="1"/>
    <xf numFmtId="1" fontId="0" fillId="0" borderId="0" xfId="1" applyNumberFormat="1" applyFont="1"/>
    <xf numFmtId="3" fontId="0" fillId="0" borderId="0" xfId="0" applyNumberFormat="1"/>
    <xf numFmtId="168" fontId="0" fillId="0" borderId="0" xfId="1" applyNumberFormat="1" applyFont="1"/>
    <xf numFmtId="164" fontId="5" fillId="0" borderId="0" xfId="0" applyNumberFormat="1" applyFont="1"/>
    <xf numFmtId="169" fontId="0" fillId="0" borderId="0" xfId="1" applyNumberFormat="1" applyFont="1"/>
    <xf numFmtId="0" fontId="0" fillId="0" borderId="6" xfId="0" applyBorder="1"/>
    <xf numFmtId="3" fontId="7" fillId="0" borderId="6" xfId="0" applyNumberFormat="1" applyFont="1" applyBorder="1"/>
    <xf numFmtId="10" fontId="0" fillId="0" borderId="6" xfId="1" applyNumberFormat="1" applyFont="1" applyBorder="1"/>
    <xf numFmtId="2" fontId="0" fillId="0" borderId="6" xfId="0" applyNumberFormat="1" applyBorder="1"/>
    <xf numFmtId="169" fontId="0" fillId="0" borderId="6" xfId="1" applyNumberFormat="1" applyFont="1" applyBorder="1"/>
    <xf numFmtId="4" fontId="0" fillId="0" borderId="0" xfId="1" applyNumberFormat="1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6" fillId="0" borderId="0" xfId="0" applyFont="1"/>
    <xf numFmtId="10" fontId="0" fillId="0" borderId="0" xfId="1" applyNumberFormat="1" applyFont="1" applyBorder="1"/>
    <xf numFmtId="169" fontId="0" fillId="0" borderId="0" xfId="1" applyNumberFormat="1" applyFont="1" applyBorder="1"/>
    <xf numFmtId="0" fontId="3" fillId="0" borderId="6" xfId="0" applyFont="1" applyBorder="1"/>
    <xf numFmtId="3" fontId="0" fillId="0" borderId="6" xfId="0" applyNumberFormat="1" applyBorder="1"/>
    <xf numFmtId="0" fontId="3" fillId="12" borderId="0" xfId="0" applyFont="1" applyFill="1"/>
    <xf numFmtId="0" fontId="0" fillId="12" borderId="0" xfId="0" applyFill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4" fontId="7" fillId="0" borderId="6" xfId="0" applyNumberFormat="1" applyFont="1" applyBorder="1"/>
    <xf numFmtId="0" fontId="0" fillId="14" borderId="0" xfId="0" applyFill="1"/>
    <xf numFmtId="3" fontId="0" fillId="14" borderId="0" xfId="0" applyNumberFormat="1" applyFill="1"/>
    <xf numFmtId="4" fontId="0" fillId="14" borderId="0" xfId="0" applyNumberFormat="1" applyFill="1"/>
    <xf numFmtId="10" fontId="3" fillId="0" borderId="0" xfId="1" applyNumberFormat="1" applyFont="1" applyFill="1" applyBorder="1"/>
    <xf numFmtId="2" fontId="0" fillId="0" borderId="0" xfId="1" applyNumberFormat="1" applyFont="1"/>
    <xf numFmtId="1" fontId="0" fillId="0" borderId="0" xfId="1" applyNumberFormat="1" applyFont="1" applyBorder="1"/>
    <xf numFmtId="10" fontId="0" fillId="0" borderId="6" xfId="1" applyNumberFormat="1" applyFont="1" applyFill="1" applyBorder="1"/>
    <xf numFmtId="1" fontId="0" fillId="0" borderId="6" xfId="1" applyNumberFormat="1" applyFont="1" applyBorder="1"/>
    <xf numFmtId="2" fontId="0" fillId="0" borderId="6" xfId="1" applyNumberFormat="1" applyFont="1" applyBorder="1"/>
    <xf numFmtId="2" fontId="0" fillId="0" borderId="0" xfId="1" applyNumberFormat="1" applyFont="1" applyBorder="1"/>
    <xf numFmtId="10" fontId="0" fillId="14" borderId="0" xfId="1" applyNumberFormat="1" applyFont="1" applyFill="1"/>
    <xf numFmtId="41" fontId="6" fillId="0" borderId="0" xfId="2" applyFont="1"/>
    <xf numFmtId="41" fontId="0" fillId="0" borderId="0" xfId="2" applyFont="1"/>
    <xf numFmtId="3" fontId="6" fillId="0" borderId="0" xfId="0" applyNumberFormat="1" applyFont="1"/>
    <xf numFmtId="172" fontId="0" fillId="0" borderId="0" xfId="0" applyNumberFormat="1"/>
    <xf numFmtId="41" fontId="9" fillId="0" borderId="7" xfId="2" applyFont="1" applyBorder="1" applyAlignment="1">
      <alignment horizontal="left" vertical="top" wrapText="1"/>
    </xf>
    <xf numFmtId="41" fontId="0" fillId="0" borderId="0" xfId="0" applyNumberFormat="1"/>
    <xf numFmtId="4" fontId="5" fillId="0" borderId="0" xfId="0" applyNumberFormat="1" applyFont="1"/>
    <xf numFmtId="3" fontId="5" fillId="0" borderId="0" xfId="0" applyNumberFormat="1" applyFont="1"/>
    <xf numFmtId="17" fontId="0" fillId="13" borderId="0" xfId="0" applyNumberFormat="1" applyFill="1"/>
    <xf numFmtId="3" fontId="0" fillId="13" borderId="0" xfId="0" applyNumberFormat="1" applyFill="1"/>
    <xf numFmtId="0" fontId="5" fillId="0" borderId="0" xfId="0" applyFont="1"/>
    <xf numFmtId="41" fontId="0" fillId="0" borderId="0" xfId="7" applyFont="1"/>
    <xf numFmtId="165" fontId="6" fillId="0" borderId="0" xfId="0" applyNumberFormat="1" applyFont="1"/>
    <xf numFmtId="41" fontId="0" fillId="13" borderId="0" xfId="0" applyNumberFormat="1" applyFill="1"/>
    <xf numFmtId="41" fontId="0" fillId="13" borderId="0" xfId="2" applyFont="1" applyFill="1"/>
    <xf numFmtId="3" fontId="0" fillId="0" borderId="8" xfId="0" applyNumberFormat="1" applyBorder="1"/>
    <xf numFmtId="3" fontId="0" fillId="0" borderId="9" xfId="0" applyNumberFormat="1" applyBorder="1"/>
    <xf numFmtId="172" fontId="0" fillId="0" borderId="10" xfId="0" applyNumberFormat="1" applyBorder="1"/>
    <xf numFmtId="3" fontId="0" fillId="0" borderId="11" xfId="0" applyNumberFormat="1" applyBorder="1"/>
    <xf numFmtId="172" fontId="0" fillId="0" borderId="12" xfId="0" applyNumberFormat="1" applyBorder="1"/>
    <xf numFmtId="3" fontId="0" fillId="0" borderId="13" xfId="0" applyNumberFormat="1" applyBorder="1"/>
    <xf numFmtId="172" fontId="0" fillId="0" borderId="14" xfId="0" applyNumberFormat="1" applyBorder="1"/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3" fontId="0" fillId="2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</cellXfs>
  <cellStyles count="8">
    <cellStyle name="Millares [0]" xfId="2" builtinId="6"/>
    <cellStyle name="Millares [0] 2" xfId="4" xr:uid="{B3E3ABF5-1C18-4965-8200-0991B908028D}"/>
    <cellStyle name="Millares [0] 3" xfId="7" xr:uid="{D87B337E-47B2-4AC0-A9A3-9D6CEB9F406B}"/>
    <cellStyle name="Millares 2" xfId="5" xr:uid="{6D324DCA-40EF-41AA-B0A2-C300E2CAB183}"/>
    <cellStyle name="Normal" xfId="0" builtinId="0"/>
    <cellStyle name="Normal 2" xfId="3" xr:uid="{438F0817-D4FB-4606-8472-177A8CFD4951}"/>
    <cellStyle name="Porcentaje" xfId="1" builtinId="5"/>
    <cellStyle name="Porcentaje 2" xfId="6" xr:uid="{299F1DC1-7165-4FE8-A094-436C30E674DD}"/>
  </cellStyles>
  <dxfs count="33">
    <dxf>
      <numFmt numFmtId="166" formatCode="#,##0.00\ "/>
    </dxf>
    <dxf>
      <numFmt numFmtId="166" formatCode="#,##0.00\ "/>
    </dxf>
    <dxf>
      <numFmt numFmtId="166" formatCode="#,##0.00\ "/>
    </dxf>
    <dxf>
      <numFmt numFmtId="166" formatCode="#,##0.00\ "/>
    </dxf>
    <dxf>
      <numFmt numFmtId="165" formatCode="#,##0.0\ "/>
    </dxf>
    <dxf>
      <numFmt numFmtId="165" formatCode="#,##0.0\ "/>
    </dxf>
    <dxf>
      <numFmt numFmtId="165" formatCode="#,##0.0\ "/>
    </dxf>
    <dxf>
      <numFmt numFmtId="22" formatCode="mmm/yy"/>
    </dxf>
    <dxf>
      <numFmt numFmtId="166" formatCode="#,##0.00\ "/>
    </dxf>
    <dxf>
      <numFmt numFmtId="166" formatCode="#,##0.00\ "/>
    </dxf>
    <dxf>
      <numFmt numFmtId="166" formatCode="#,##0.00\ "/>
    </dxf>
    <dxf>
      <numFmt numFmtId="166" formatCode="#,##0.00\ "/>
    </dxf>
    <dxf>
      <numFmt numFmtId="4" formatCode="#,##0.00"/>
    </dxf>
    <dxf>
      <numFmt numFmtId="165" formatCode="#,##0.0\ "/>
    </dxf>
    <dxf>
      <numFmt numFmtId="165" formatCode="#,##0.0\ "/>
    </dxf>
    <dxf>
      <numFmt numFmtId="165" formatCode="#,##0.0\ "/>
    </dxf>
    <dxf>
      <numFmt numFmtId="22" formatCode="mmm/yy"/>
    </dxf>
    <dxf>
      <numFmt numFmtId="164" formatCode="#,##0\ "/>
    </dxf>
    <dxf>
      <numFmt numFmtId="164" formatCode="#,##0\ "/>
    </dxf>
    <dxf>
      <numFmt numFmtId="164" formatCode="#,##0\ "/>
    </dxf>
    <dxf>
      <numFmt numFmtId="22" formatCode="mmm/yy"/>
    </dxf>
    <dxf>
      <numFmt numFmtId="4" formatCode="#,##0.00"/>
    </dxf>
    <dxf>
      <numFmt numFmtId="164" formatCode="#,##0\ "/>
    </dxf>
    <dxf>
      <numFmt numFmtId="164" formatCode="#,##0\ "/>
    </dxf>
    <dxf>
      <numFmt numFmtId="164" formatCode="#,##0\ "/>
    </dxf>
    <dxf>
      <numFmt numFmtId="4" formatCode="#,##0.00"/>
    </dxf>
    <dxf>
      <numFmt numFmtId="164" formatCode="#,##0\ "/>
    </dxf>
    <dxf>
      <numFmt numFmtId="164" formatCode="#,##0\ "/>
    </dxf>
    <dxf>
      <numFmt numFmtId="164" formatCode="#,##0\ "/>
    </dxf>
    <dxf>
      <numFmt numFmtId="164" formatCode="#,##0\ "/>
    </dxf>
    <dxf>
      <numFmt numFmtId="164" formatCode="#,##0\ "/>
    </dxf>
    <dxf>
      <numFmt numFmtId="164" formatCode="#,##0\ "/>
    </dxf>
    <dxf>
      <numFmt numFmtId="22" formatCode="mmm/yy"/>
    </dxf>
  </dxfs>
  <tableStyles count="0" defaultTableStyle="TableStyleMedium2" defaultPivotStyle="PivotStyleLight16"/>
  <colors>
    <mruColors>
      <color rgb="FFE6B8B7"/>
      <color rgb="FFFFE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eetMetadata" Target="metadata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calcChain" Target="calcChain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M3/AÑO</a:t>
            </a:r>
          </a:p>
        </c:rich>
      </c:tx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trendlineType val="linear"/>
            <c:forward val="17"/>
            <c:dispRSqr val="1"/>
            <c:dispEq val="1"/>
            <c:trendlineLbl>
              <c:layout>
                <c:manualLayout>
                  <c:x val="0.15543613298337708"/>
                  <c:y val="0.50847331583552058"/>
                </c:manualLayout>
              </c:layout>
              <c:numFmt formatCode="#,##0.00000" sourceLinked="0"/>
            </c:trendlineLbl>
          </c:trendline>
          <c:xVal>
            <c:numRef>
              <c:f>'EMPRESA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'EMPRESA AP'!$F$6:$F$17</c:f>
              <c:numCache>
                <c:formatCode>#,##0</c:formatCode>
                <c:ptCount val="12"/>
                <c:pt idx="0">
                  <c:v>8301482.2699999996</c:v>
                </c:pt>
                <c:pt idx="1">
                  <c:v>8596617.2800000012</c:v>
                </c:pt>
                <c:pt idx="2">
                  <c:v>8748882.6600000001</c:v>
                </c:pt>
                <c:pt idx="3">
                  <c:v>8895019.5599999987</c:v>
                </c:pt>
                <c:pt idx="4">
                  <c:v>9205164.7300000004</c:v>
                </c:pt>
                <c:pt idx="5">
                  <c:v>9449097.9699999988</c:v>
                </c:pt>
                <c:pt idx="6">
                  <c:v>9678073.0700000003</c:v>
                </c:pt>
                <c:pt idx="7">
                  <c:v>9946050.8800000008</c:v>
                </c:pt>
                <c:pt idx="8">
                  <c:v>9941884.9499999993</c:v>
                </c:pt>
                <c:pt idx="9">
                  <c:v>9673704.129999999</c:v>
                </c:pt>
                <c:pt idx="10">
                  <c:v>9932489.6699999999</c:v>
                </c:pt>
                <c:pt idx="11">
                  <c:v>10398706.469999999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B89-47B0-A520-E8F3BED32A56}"/>
            </c:ext>
          </c:extLst>
        </c:ser>
        <c:ser>
          <c:idx val="1"/>
          <c:order val="1"/>
          <c:marker>
            <c:symbol val="none"/>
          </c:marker>
          <c:xVal>
            <c:numRef>
              <c:f>'EMPRESA AP'!$C$17:$C$32</c:f>
              <c:numCache>
                <c:formatCode>General</c:formatCode>
                <c:ptCount val="16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'EMPRESA AP'!$F$17:$F$32</c:f>
              <c:numCache>
                <c:formatCode>#,##0</c:formatCode>
                <c:ptCount val="16"/>
                <c:pt idx="0">
                  <c:v>10398706.469999999</c:v>
                </c:pt>
                <c:pt idx="1">
                  <c:v>10645661.809496483</c:v>
                </c:pt>
                <c:pt idx="2">
                  <c:v>10848727.019759759</c:v>
                </c:pt>
                <c:pt idx="3">
                  <c:v>11052704.214501096</c:v>
                </c:pt>
                <c:pt idx="4">
                  <c:v>11259070.152033839</c:v>
                </c:pt>
                <c:pt idx="5">
                  <c:v>11467453.87833548</c:v>
                </c:pt>
                <c:pt idx="6">
                  <c:v>11678629.011165131</c:v>
                </c:pt>
                <c:pt idx="7">
                  <c:v>11890655.178056475</c:v>
                </c:pt>
                <c:pt idx="8">
                  <c:v>12105095.034759004</c:v>
                </c:pt>
                <c:pt idx="9">
                  <c:v>12321552.680230428</c:v>
                </c:pt>
                <c:pt idx="10">
                  <c:v>12540837.73562645</c:v>
                </c:pt>
                <c:pt idx="11">
                  <c:v>12760912.874667801</c:v>
                </c:pt>
                <c:pt idx="12">
                  <c:v>12983426.650540112</c:v>
                </c:pt>
                <c:pt idx="13">
                  <c:v>13207958.215181321</c:v>
                </c:pt>
                <c:pt idx="14">
                  <c:v>13435353.193143722</c:v>
                </c:pt>
                <c:pt idx="15">
                  <c:v>13663477.304335082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B89-47B0-A520-E8F3BED32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61952"/>
        <c:axId val="200865664"/>
      </c:scatterChart>
      <c:valAx>
        <c:axId val="20086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0865664"/>
        <c:crosses val="autoZero"/>
        <c:crossBetween val="midCat"/>
      </c:valAx>
      <c:valAx>
        <c:axId val="200865664"/>
        <c:scaling>
          <c:orientation val="minMax"/>
          <c:min val="500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00861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TASA CRECIMIENTO CLIENTES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992939535694569"/>
          <c:y val="0.22732648002333042"/>
          <c:w val="0.77206322456925358"/>
          <c:h val="0.65669364246135897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'RESIDENCIALES AP'!$C$7:$C$17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xVal>
          <c:yVal>
            <c:numRef>
              <c:f>'RESIDENCIALES AP'!$E$7:$E$17</c:f>
              <c:numCache>
                <c:formatCode>0.00%</c:formatCode>
                <c:ptCount val="11"/>
                <c:pt idx="0">
                  <c:v>2.594131394443E-2</c:v>
                </c:pt>
                <c:pt idx="1">
                  <c:v>2.8651699612746384E-2</c:v>
                </c:pt>
                <c:pt idx="2">
                  <c:v>1.9512315149725623E-2</c:v>
                </c:pt>
                <c:pt idx="3">
                  <c:v>1.9283680069508202E-2</c:v>
                </c:pt>
                <c:pt idx="4">
                  <c:v>1.1862761347761319E-2</c:v>
                </c:pt>
                <c:pt idx="5">
                  <c:v>2.0826508166799318E-2</c:v>
                </c:pt>
                <c:pt idx="6">
                  <c:v>2.1341463414634054E-2</c:v>
                </c:pt>
                <c:pt idx="7">
                  <c:v>1.1940298507462588E-2</c:v>
                </c:pt>
                <c:pt idx="8">
                  <c:v>7.8736664670526757E-3</c:v>
                </c:pt>
                <c:pt idx="9">
                  <c:v>1.9519387350908746E-2</c:v>
                </c:pt>
                <c:pt idx="10">
                  <c:v>2.3959075309201605E-2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2A-4228-A45F-199DA96FE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33632"/>
        <c:axId val="121335168"/>
      </c:scatterChart>
      <c:valAx>
        <c:axId val="12133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1335168"/>
        <c:crosses val="autoZero"/>
        <c:crossBetween val="midCat"/>
      </c:valAx>
      <c:valAx>
        <c:axId val="121335168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21333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L" sz="1400"/>
              <a:t>Consumo Residencial (m3/año)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Datos históricos</c:v>
          </c:tx>
          <c:xVal>
            <c:numRef>
              <c:f>'RESIDENCIALES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'RESIDENCIALES AP'!$F$6:$F$17</c:f>
              <c:numCache>
                <c:formatCode>#,##0</c:formatCode>
                <c:ptCount val="12"/>
                <c:pt idx="0">
                  <c:v>5968710.6699999999</c:v>
                </c:pt>
                <c:pt idx="1">
                  <c:v>6218700.0099999998</c:v>
                </c:pt>
                <c:pt idx="2">
                  <c:v>6316584.6799999997</c:v>
                </c:pt>
                <c:pt idx="3">
                  <c:v>6477406.29</c:v>
                </c:pt>
                <c:pt idx="4">
                  <c:v>6855620.0700000003</c:v>
                </c:pt>
                <c:pt idx="5">
                  <c:v>7089393.4699999988</c:v>
                </c:pt>
                <c:pt idx="6">
                  <c:v>7287226.9899999993</c:v>
                </c:pt>
                <c:pt idx="7">
                  <c:v>7530981.080000001</c:v>
                </c:pt>
                <c:pt idx="8">
                  <c:v>7538074.5099999998</c:v>
                </c:pt>
                <c:pt idx="9">
                  <c:v>7631073.6499999994</c:v>
                </c:pt>
                <c:pt idx="10">
                  <c:v>7878154.7199999997</c:v>
                </c:pt>
                <c:pt idx="11">
                  <c:v>7985004.7699999996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49-4B7F-923F-226E05978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61952"/>
        <c:axId val="200865664"/>
      </c:scatterChart>
      <c:valAx>
        <c:axId val="200861952"/>
        <c:scaling>
          <c:orientation val="minMax"/>
          <c:max val="2028"/>
          <c:min val="2010"/>
        </c:scaling>
        <c:delete val="0"/>
        <c:axPos val="b"/>
        <c:numFmt formatCode="General" sourceLinked="1"/>
        <c:majorTickMark val="out"/>
        <c:minorTickMark val="none"/>
        <c:tickLblPos val="nextTo"/>
        <c:crossAx val="200865664"/>
        <c:crosses val="autoZero"/>
        <c:crossBetween val="midCat"/>
        <c:majorUnit val="2"/>
      </c:valAx>
      <c:valAx>
        <c:axId val="200865664"/>
        <c:scaling>
          <c:orientation val="minMax"/>
          <c:min val="550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0086195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L" sz="1400"/>
              <a:t>Consumo Residencial</a:t>
            </a:r>
            <a:r>
              <a:rPr lang="es-CL" sz="1400" baseline="0"/>
              <a:t> (m3/año)</a:t>
            </a:r>
            <a:endParaRPr lang="es-CL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627887138304698"/>
          <c:y val="0.13540037293318136"/>
          <c:w val="0.81678958436395988"/>
          <c:h val="0.61500187055742617"/>
        </c:manualLayout>
      </c:layout>
      <c:scatterChart>
        <c:scatterStyle val="smoothMarker"/>
        <c:varyColors val="0"/>
        <c:ser>
          <c:idx val="0"/>
          <c:order val="0"/>
          <c:tx>
            <c:v>Datos históricos</c:v>
          </c:tx>
          <c:trendline>
            <c:trendlineType val="poly"/>
            <c:order val="2"/>
            <c:forward val="5"/>
            <c:dispRSqr val="1"/>
            <c:dispEq val="1"/>
            <c:trendlineLbl>
              <c:layout>
                <c:manualLayout>
                  <c:x val="0.29275761585699478"/>
                  <c:y val="6.1519835273116115E-2"/>
                </c:manualLayout>
              </c:layout>
              <c:numFmt formatCode="General" sourceLinked="0"/>
            </c:trendlineLbl>
          </c:trendline>
          <c:trendline>
            <c:trendlineType val="linear"/>
            <c:forward val="5"/>
            <c:dispRSqr val="1"/>
            <c:dispEq val="1"/>
            <c:trendlineLbl>
              <c:layout>
                <c:manualLayout>
                  <c:x val="-2.5162613208685056E-2"/>
                  <c:y val="-0.10791761299197869"/>
                </c:manualLayout>
              </c:layout>
              <c:numFmt formatCode="General" sourceLinked="0"/>
            </c:trendlineLbl>
          </c:trendline>
          <c:xVal>
            <c:numRef>
              <c:f>'RESIDENCIALES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'RESIDENCIALES AP'!$F$6:$F$17</c:f>
              <c:numCache>
                <c:formatCode>#,##0</c:formatCode>
                <c:ptCount val="12"/>
                <c:pt idx="0">
                  <c:v>5968710.6699999999</c:v>
                </c:pt>
                <c:pt idx="1">
                  <c:v>6218700.0099999998</c:v>
                </c:pt>
                <c:pt idx="2">
                  <c:v>6316584.6799999997</c:v>
                </c:pt>
                <c:pt idx="3">
                  <c:v>6477406.29</c:v>
                </c:pt>
                <c:pt idx="4">
                  <c:v>6855620.0700000003</c:v>
                </c:pt>
                <c:pt idx="5">
                  <c:v>7089393.4699999988</c:v>
                </c:pt>
                <c:pt idx="6">
                  <c:v>7287226.9899999993</c:v>
                </c:pt>
                <c:pt idx="7">
                  <c:v>7530981.080000001</c:v>
                </c:pt>
                <c:pt idx="8">
                  <c:v>7538074.5099999998</c:v>
                </c:pt>
                <c:pt idx="9">
                  <c:v>7631073.6499999994</c:v>
                </c:pt>
                <c:pt idx="10">
                  <c:v>7878154.7199999997</c:v>
                </c:pt>
                <c:pt idx="11">
                  <c:v>7985004.7699999996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8B-41F4-B5D1-6D1AABB25EBE}"/>
            </c:ext>
          </c:extLst>
        </c:ser>
        <c:ser>
          <c:idx val="1"/>
          <c:order val="1"/>
          <c:tx>
            <c:v>Proyec PD 2023</c:v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'RESIDENCIALES AP'!$C$17:$C$33</c:f>
              <c:numCache>
                <c:formatCode>General</c:formatCode>
                <c:ptCount val="1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'RESIDENCIALES AP'!$F$17:$F$33</c:f>
              <c:numCache>
                <c:formatCode>#,##0</c:formatCode>
                <c:ptCount val="17"/>
                <c:pt idx="0">
                  <c:v>7985004.7699999996</c:v>
                </c:pt>
                <c:pt idx="1">
                  <c:v>8225957.686278698</c:v>
                </c:pt>
                <c:pt idx="2">
                  <c:v>8423020.4733241908</c:v>
                </c:pt>
                <c:pt idx="3">
                  <c:v>8620995.2448477428</c:v>
                </c:pt>
                <c:pt idx="4">
                  <c:v>8821358.7591627017</c:v>
                </c:pt>
                <c:pt idx="5">
                  <c:v>9023740.0622465573</c:v>
                </c:pt>
                <c:pt idx="6">
                  <c:v>9228912.7718584239</c:v>
                </c:pt>
                <c:pt idx="7">
                  <c:v>9434936.5155319832</c:v>
                </c:pt>
                <c:pt idx="8">
                  <c:v>9643373.9490167275</c:v>
                </c:pt>
                <c:pt idx="9">
                  <c:v>9853829.1712703668</c:v>
                </c:pt>
                <c:pt idx="10">
                  <c:v>10067111.803448606</c:v>
                </c:pt>
                <c:pt idx="11">
                  <c:v>10281184.519272173</c:v>
                </c:pt>
                <c:pt idx="12">
                  <c:v>10497695.871926699</c:v>
                </c:pt>
                <c:pt idx="13">
                  <c:v>10716225.013350124</c:v>
                </c:pt>
                <c:pt idx="14">
                  <c:v>10937617.56809474</c:v>
                </c:pt>
                <c:pt idx="15">
                  <c:v>11159739.256068315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D8B-41F4-B5D1-6D1AABB25E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61952"/>
        <c:axId val="200865664"/>
      </c:scatterChart>
      <c:valAx>
        <c:axId val="200861952"/>
        <c:scaling>
          <c:orientation val="minMax"/>
          <c:max val="2038"/>
          <c:min val="2010"/>
        </c:scaling>
        <c:delete val="0"/>
        <c:axPos val="b"/>
        <c:numFmt formatCode="General" sourceLinked="1"/>
        <c:majorTickMark val="out"/>
        <c:minorTickMark val="none"/>
        <c:tickLblPos val="nextTo"/>
        <c:crossAx val="200865664"/>
        <c:crosses val="autoZero"/>
        <c:crossBetween val="midCat"/>
        <c:majorUnit val="2"/>
      </c:valAx>
      <c:valAx>
        <c:axId val="200865664"/>
        <c:scaling>
          <c:orientation val="minMax"/>
          <c:min val="550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0086195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L" sz="1400"/>
              <a:t>Clientes Residenciales</a:t>
            </a:r>
            <a:r>
              <a:rPr lang="es-CL" sz="1400" baseline="0"/>
              <a:t> (#)</a:t>
            </a:r>
            <a:endParaRPr lang="es-CL" sz="14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Datos históricos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trendline>
            <c:trendlineType val="linear"/>
            <c:forward val="5"/>
            <c:dispRSqr val="1"/>
            <c:dispEq val="1"/>
            <c:trendlineLbl>
              <c:layout>
                <c:manualLayout>
                  <c:x val="0.21991214254374081"/>
                  <c:y val="0.13896768796156372"/>
                </c:manualLayout>
              </c:layout>
              <c:numFmt formatCode="General" sourceLinked="0"/>
            </c:trendlineLbl>
          </c:trendline>
          <c:xVal>
            <c:numRef>
              <c:f>'RESIDENCIALES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'RESIDENCIALES AP'!$D$6:$D$17</c:f>
              <c:numCache>
                <c:formatCode>#,##0</c:formatCode>
                <c:ptCount val="12"/>
                <c:pt idx="0">
                  <c:v>38510</c:v>
                </c:pt>
                <c:pt idx="1">
                  <c:v>39509</c:v>
                </c:pt>
                <c:pt idx="2">
                  <c:v>40641</c:v>
                </c:pt>
                <c:pt idx="3">
                  <c:v>41434</c:v>
                </c:pt>
                <c:pt idx="4">
                  <c:v>42233</c:v>
                </c:pt>
                <c:pt idx="5">
                  <c:v>42734</c:v>
                </c:pt>
                <c:pt idx="6">
                  <c:v>43624</c:v>
                </c:pt>
                <c:pt idx="7">
                  <c:v>44555</c:v>
                </c:pt>
                <c:pt idx="8">
                  <c:v>45087</c:v>
                </c:pt>
                <c:pt idx="9">
                  <c:v>45442</c:v>
                </c:pt>
                <c:pt idx="10">
                  <c:v>46329</c:v>
                </c:pt>
                <c:pt idx="11">
                  <c:v>47439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E3-47FC-B858-94A378637164}"/>
            </c:ext>
          </c:extLst>
        </c:ser>
        <c:ser>
          <c:idx val="1"/>
          <c:order val="1"/>
          <c:tx>
            <c:v>Proyec PD 2023</c:v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'RESIDENCIALES AP'!$C$17:$C$33</c:f>
              <c:numCache>
                <c:formatCode>General</c:formatCode>
                <c:ptCount val="1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'RESIDENCIALES AP'!$D$17:$D$33</c:f>
              <c:numCache>
                <c:formatCode>#,##0</c:formatCode>
                <c:ptCount val="17"/>
                <c:pt idx="0">
                  <c:v>47439</c:v>
                </c:pt>
                <c:pt idx="1">
                  <c:v>48211.575541021375</c:v>
                </c:pt>
                <c:pt idx="2">
                  <c:v>48986.26772736061</c:v>
                </c:pt>
                <c:pt idx="3">
                  <c:v>49758.843268381985</c:v>
                </c:pt>
                <c:pt idx="4">
                  <c:v>50531.41880940336</c:v>
                </c:pt>
                <c:pt idx="5">
                  <c:v>51303.994350424735</c:v>
                </c:pt>
                <c:pt idx="6">
                  <c:v>52078.686536763969</c:v>
                </c:pt>
                <c:pt idx="7">
                  <c:v>52851.262077785344</c:v>
                </c:pt>
                <c:pt idx="8">
                  <c:v>53623.83761880672</c:v>
                </c:pt>
                <c:pt idx="9">
                  <c:v>54396.413159828095</c:v>
                </c:pt>
                <c:pt idx="10">
                  <c:v>55171.105346167329</c:v>
                </c:pt>
                <c:pt idx="11">
                  <c:v>55943.680887188704</c:v>
                </c:pt>
                <c:pt idx="12">
                  <c:v>56716.256428210079</c:v>
                </c:pt>
                <c:pt idx="13">
                  <c:v>57488.831969231454</c:v>
                </c:pt>
                <c:pt idx="14">
                  <c:v>58263.524155570689</c:v>
                </c:pt>
                <c:pt idx="15">
                  <c:v>59036.099696592064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CE3-47FC-B858-94A378637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61952"/>
        <c:axId val="200865664"/>
      </c:scatterChart>
      <c:valAx>
        <c:axId val="200861952"/>
        <c:scaling>
          <c:orientation val="minMax"/>
          <c:max val="2038"/>
          <c:min val="2010"/>
        </c:scaling>
        <c:delete val="0"/>
        <c:axPos val="b"/>
        <c:numFmt formatCode="General" sourceLinked="1"/>
        <c:majorTickMark val="out"/>
        <c:minorTickMark val="none"/>
        <c:tickLblPos val="nextTo"/>
        <c:crossAx val="200865664"/>
        <c:crosses val="autoZero"/>
        <c:crossBetween val="midCat"/>
        <c:majorUnit val="2"/>
      </c:valAx>
      <c:valAx>
        <c:axId val="200865664"/>
        <c:scaling>
          <c:orientation val="minMax"/>
          <c:min val="35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0086195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L" sz="1400"/>
              <a:t>Clientes Residenciales</a:t>
            </a:r>
            <a:r>
              <a:rPr lang="es-CL" sz="1400" baseline="0"/>
              <a:t> (#)</a:t>
            </a:r>
            <a:endParaRPr lang="es-CL" sz="14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Datos históricos</c:v>
          </c:tx>
          <c:xVal>
            <c:numRef>
              <c:f>'RESIDENCIALES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'RESIDENCIALES AP'!$D$6:$D$17</c:f>
              <c:numCache>
                <c:formatCode>#,##0</c:formatCode>
                <c:ptCount val="12"/>
                <c:pt idx="0">
                  <c:v>38510</c:v>
                </c:pt>
                <c:pt idx="1">
                  <c:v>39509</c:v>
                </c:pt>
                <c:pt idx="2">
                  <c:v>40641</c:v>
                </c:pt>
                <c:pt idx="3">
                  <c:v>41434</c:v>
                </c:pt>
                <c:pt idx="4">
                  <c:v>42233</c:v>
                </c:pt>
                <c:pt idx="5">
                  <c:v>42734</c:v>
                </c:pt>
                <c:pt idx="6">
                  <c:v>43624</c:v>
                </c:pt>
                <c:pt idx="7">
                  <c:v>44555</c:v>
                </c:pt>
                <c:pt idx="8">
                  <c:v>45087</c:v>
                </c:pt>
                <c:pt idx="9">
                  <c:v>45442</c:v>
                </c:pt>
                <c:pt idx="10">
                  <c:v>46329</c:v>
                </c:pt>
                <c:pt idx="11">
                  <c:v>47439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A6-42F3-B39F-F71C72B4E32A}"/>
            </c:ext>
          </c:extLst>
        </c:ser>
        <c:ser>
          <c:idx val="2"/>
          <c:order val="1"/>
          <c:tx>
            <c:v>6PFT</c:v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'RESIDENCIALES AP'!$C$13:$C$23</c:f>
              <c:numCache>
                <c:formatCode>General</c:formatCode>
                <c:ptCount val="11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</c:numCache>
            </c:numRef>
          </c:xVal>
          <c:yVal>
            <c:numRef>
              <c:f>'RESIDENCIALES AP'!$L$13:$L$23</c:f>
              <c:numCache>
                <c:formatCode>_(* #,##0_);_(* \(#,##0\);_(* "-"_);_(@_)</c:formatCode>
                <c:ptCount val="11"/>
                <c:pt idx="0">
                  <c:v>44339</c:v>
                </c:pt>
                <c:pt idx="1">
                  <c:v>45066</c:v>
                </c:pt>
                <c:pt idx="2">
                  <c:v>45805</c:v>
                </c:pt>
                <c:pt idx="3">
                  <c:v>46556</c:v>
                </c:pt>
                <c:pt idx="4">
                  <c:v>47320</c:v>
                </c:pt>
                <c:pt idx="5">
                  <c:v>48096</c:v>
                </c:pt>
                <c:pt idx="6">
                  <c:v>48884</c:v>
                </c:pt>
                <c:pt idx="7">
                  <c:v>49686</c:v>
                </c:pt>
                <c:pt idx="8">
                  <c:v>50501</c:v>
                </c:pt>
                <c:pt idx="9">
                  <c:v>51329</c:v>
                </c:pt>
                <c:pt idx="10">
                  <c:v>52170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DA6-42F3-B39F-F71C72B4E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61952"/>
        <c:axId val="200865664"/>
      </c:scatterChart>
      <c:valAx>
        <c:axId val="200861952"/>
        <c:scaling>
          <c:orientation val="minMax"/>
          <c:max val="2028"/>
          <c:min val="2010"/>
        </c:scaling>
        <c:delete val="0"/>
        <c:axPos val="b"/>
        <c:numFmt formatCode="General" sourceLinked="1"/>
        <c:majorTickMark val="out"/>
        <c:minorTickMark val="none"/>
        <c:tickLblPos val="nextTo"/>
        <c:crossAx val="200865664"/>
        <c:crosses val="autoZero"/>
        <c:crossBetween val="midCat"/>
        <c:majorUnit val="2"/>
      </c:valAx>
      <c:valAx>
        <c:axId val="200865664"/>
        <c:scaling>
          <c:orientation val="minMax"/>
          <c:min val="37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0086195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M3/AÑO</a:t>
            </a:r>
          </a:p>
        </c:rich>
      </c:tx>
      <c:layout>
        <c:manualLayout>
          <c:xMode val="edge"/>
          <c:yMode val="edge"/>
          <c:x val="0.41796749090574203"/>
          <c:y val="5.7859209257473482E-2"/>
        </c:manualLayout>
      </c:layout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'RESIDENCIALES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'RESIDENCIALES AP'!$F$6:$F$17</c:f>
              <c:numCache>
                <c:formatCode>#,##0</c:formatCode>
                <c:ptCount val="12"/>
                <c:pt idx="0">
                  <c:v>5968710.6699999999</c:v>
                </c:pt>
                <c:pt idx="1">
                  <c:v>6218700.0099999998</c:v>
                </c:pt>
                <c:pt idx="2">
                  <c:v>6316584.6799999997</c:v>
                </c:pt>
                <c:pt idx="3">
                  <c:v>6477406.29</c:v>
                </c:pt>
                <c:pt idx="4">
                  <c:v>6855620.0700000003</c:v>
                </c:pt>
                <c:pt idx="5">
                  <c:v>7089393.4699999988</c:v>
                </c:pt>
                <c:pt idx="6">
                  <c:v>7287226.9899999993</c:v>
                </c:pt>
                <c:pt idx="7">
                  <c:v>7530981.080000001</c:v>
                </c:pt>
                <c:pt idx="8">
                  <c:v>7538074.5099999998</c:v>
                </c:pt>
                <c:pt idx="9">
                  <c:v>7631073.6499999994</c:v>
                </c:pt>
                <c:pt idx="10">
                  <c:v>7878154.7199999997</c:v>
                </c:pt>
                <c:pt idx="11">
                  <c:v>7985004.7699999996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6C9-4679-A47C-22F37CD24474}"/>
            </c:ext>
          </c:extLst>
        </c:ser>
        <c:ser>
          <c:idx val="1"/>
          <c:order val="1"/>
          <c:marker>
            <c:symbol val="none"/>
          </c:marker>
          <c:xVal>
            <c:numRef>
              <c:f>'RESIDENCIALES AP'!$C$17:$C$33</c:f>
              <c:numCache>
                <c:formatCode>General</c:formatCode>
                <c:ptCount val="1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'RESIDENCIALES AP'!$F$17:$F$33</c:f>
              <c:numCache>
                <c:formatCode>#,##0</c:formatCode>
                <c:ptCount val="17"/>
                <c:pt idx="0">
                  <c:v>7985004.7699999996</c:v>
                </c:pt>
                <c:pt idx="1">
                  <c:v>8225957.686278698</c:v>
                </c:pt>
                <c:pt idx="2">
                  <c:v>8423020.4733241908</c:v>
                </c:pt>
                <c:pt idx="3">
                  <c:v>8620995.2448477428</c:v>
                </c:pt>
                <c:pt idx="4">
                  <c:v>8821358.7591627017</c:v>
                </c:pt>
                <c:pt idx="5">
                  <c:v>9023740.0622465573</c:v>
                </c:pt>
                <c:pt idx="6">
                  <c:v>9228912.7718584239</c:v>
                </c:pt>
                <c:pt idx="7">
                  <c:v>9434936.5155319832</c:v>
                </c:pt>
                <c:pt idx="8">
                  <c:v>9643373.9490167275</c:v>
                </c:pt>
                <c:pt idx="9">
                  <c:v>9853829.1712703668</c:v>
                </c:pt>
                <c:pt idx="10">
                  <c:v>10067111.803448606</c:v>
                </c:pt>
                <c:pt idx="11">
                  <c:v>10281184.519272173</c:v>
                </c:pt>
                <c:pt idx="12">
                  <c:v>10497695.871926699</c:v>
                </c:pt>
                <c:pt idx="13">
                  <c:v>10716225.013350124</c:v>
                </c:pt>
                <c:pt idx="14">
                  <c:v>10937617.56809474</c:v>
                </c:pt>
                <c:pt idx="15">
                  <c:v>11159739.256068315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6C9-4679-A47C-22F37CD24474}"/>
            </c:ext>
          </c:extLst>
        </c:ser>
        <c:ser>
          <c:idx val="2"/>
          <c:order val="2"/>
          <c:marker>
            <c:symbol val="none"/>
          </c:marker>
          <c:xVal>
            <c:numRef>
              <c:f>'RESIDENCIALES AS'!$C$6:$C$17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'RESIDENCIALES AS'!$H$6:$H$17</c:f>
              <c:numCache>
                <c:formatCode>#,##0</c:formatCode>
                <c:ptCount val="12"/>
                <c:pt idx="0">
                  <c:v>5464085.2899999991</c:v>
                </c:pt>
                <c:pt idx="1">
                  <c:v>5727341.7000000002</c:v>
                </c:pt>
                <c:pt idx="2">
                  <c:v>5828922.6999999993</c:v>
                </c:pt>
                <c:pt idx="3">
                  <c:v>5978414.79</c:v>
                </c:pt>
                <c:pt idx="4">
                  <c:v>6329189.7300000004</c:v>
                </c:pt>
                <c:pt idx="5">
                  <c:v>6561926.8900000006</c:v>
                </c:pt>
                <c:pt idx="6">
                  <c:v>6755529.8600000003</c:v>
                </c:pt>
                <c:pt idx="7">
                  <c:v>6981944.0600000005</c:v>
                </c:pt>
                <c:pt idx="8">
                  <c:v>7005101.0500000007</c:v>
                </c:pt>
                <c:pt idx="9">
                  <c:v>7067337.7200000007</c:v>
                </c:pt>
                <c:pt idx="10">
                  <c:v>7291207.6399999987</c:v>
                </c:pt>
                <c:pt idx="11">
                  <c:v>7379242.4299999997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6C9-4679-A47C-22F37CD24474}"/>
            </c:ext>
          </c:extLst>
        </c:ser>
        <c:ser>
          <c:idx val="3"/>
          <c:order val="3"/>
          <c:marker>
            <c:symbol val="none"/>
          </c:marker>
          <c:xVal>
            <c:numRef>
              <c:f>'RESIDENCIALES AS'!$C$17:$C$33</c:f>
              <c:numCache>
                <c:formatCode>General</c:formatCode>
                <c:ptCount val="1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'RESIDENCIALES AS'!$K$17:$K$33</c:f>
              <c:numCache>
                <c:formatCode>#,##0</c:formatCode>
                <c:ptCount val="17"/>
                <c:pt idx="0">
                  <c:v>7379242.4299999997</c:v>
                </c:pt>
                <c:pt idx="1">
                  <c:v>7620195.3462786973</c:v>
                </c:pt>
                <c:pt idx="2">
                  <c:v>7817258.13332419</c:v>
                </c:pt>
                <c:pt idx="3">
                  <c:v>8015232.9048477411</c:v>
                </c:pt>
                <c:pt idx="4">
                  <c:v>8215596.4191627</c:v>
                </c:pt>
                <c:pt idx="5">
                  <c:v>8417977.7222465575</c:v>
                </c:pt>
                <c:pt idx="6">
                  <c:v>8623150.4318584241</c:v>
                </c:pt>
                <c:pt idx="7">
                  <c:v>8829174.1755319834</c:v>
                </c:pt>
                <c:pt idx="8">
                  <c:v>9037611.6090167277</c:v>
                </c:pt>
                <c:pt idx="9">
                  <c:v>9248066.8312703669</c:v>
                </c:pt>
                <c:pt idx="10">
                  <c:v>9461349.4634486064</c:v>
                </c:pt>
                <c:pt idx="11">
                  <c:v>9675422.1792721711</c:v>
                </c:pt>
                <c:pt idx="12">
                  <c:v>9891933.5319266971</c:v>
                </c:pt>
                <c:pt idx="13">
                  <c:v>10110462.673350122</c:v>
                </c:pt>
                <c:pt idx="14">
                  <c:v>10331855.22809474</c:v>
                </c:pt>
                <c:pt idx="15">
                  <c:v>10553976.916068314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6C9-4679-A47C-22F37CD24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58976"/>
        <c:axId val="121368960"/>
      </c:scatterChart>
      <c:valAx>
        <c:axId val="121358976"/>
        <c:scaling>
          <c:orientation val="minMax"/>
          <c:max val="2033"/>
          <c:min val="2008"/>
        </c:scaling>
        <c:delete val="0"/>
        <c:axPos val="b"/>
        <c:numFmt formatCode="General" sourceLinked="1"/>
        <c:majorTickMark val="out"/>
        <c:minorTickMark val="none"/>
        <c:tickLblPos val="nextTo"/>
        <c:crossAx val="121368960"/>
        <c:crosses val="autoZero"/>
        <c:crossBetween val="midCat"/>
      </c:valAx>
      <c:valAx>
        <c:axId val="121368960"/>
        <c:scaling>
          <c:orientation val="minMax"/>
          <c:min val="500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21358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CLIENTES</a:t>
            </a:r>
          </a:p>
        </c:rich>
      </c:tx>
      <c:layout>
        <c:manualLayout>
          <c:xMode val="edge"/>
          <c:yMode val="edge"/>
          <c:x val="0.43256063142250223"/>
          <c:y val="6.4393939393939392E-2"/>
        </c:manualLayout>
      </c:layout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'RESIDENCIALES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'RESIDENCIALES AP'!$D$6:$D$17</c:f>
              <c:numCache>
                <c:formatCode>#,##0</c:formatCode>
                <c:ptCount val="12"/>
                <c:pt idx="0">
                  <c:v>38510</c:v>
                </c:pt>
                <c:pt idx="1">
                  <c:v>39509</c:v>
                </c:pt>
                <c:pt idx="2">
                  <c:v>40641</c:v>
                </c:pt>
                <c:pt idx="3">
                  <c:v>41434</c:v>
                </c:pt>
                <c:pt idx="4">
                  <c:v>42233</c:v>
                </c:pt>
                <c:pt idx="5">
                  <c:v>42734</c:v>
                </c:pt>
                <c:pt idx="6">
                  <c:v>43624</c:v>
                </c:pt>
                <c:pt idx="7">
                  <c:v>44555</c:v>
                </c:pt>
                <c:pt idx="8">
                  <c:v>45087</c:v>
                </c:pt>
                <c:pt idx="9">
                  <c:v>45442</c:v>
                </c:pt>
                <c:pt idx="10">
                  <c:v>46329</c:v>
                </c:pt>
                <c:pt idx="11">
                  <c:v>47439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8AC-4F46-96C9-3AD95DE4B5AC}"/>
            </c:ext>
          </c:extLst>
        </c:ser>
        <c:ser>
          <c:idx val="1"/>
          <c:order val="1"/>
          <c:marker>
            <c:symbol val="none"/>
          </c:marker>
          <c:xVal>
            <c:numRef>
              <c:f>'RESIDENCIALES AP'!$C$17:$C$33</c:f>
              <c:numCache>
                <c:formatCode>General</c:formatCode>
                <c:ptCount val="1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'RESIDENCIALES AP'!$D$17:$D$33</c:f>
              <c:numCache>
                <c:formatCode>#,##0</c:formatCode>
                <c:ptCount val="17"/>
                <c:pt idx="0">
                  <c:v>47439</c:v>
                </c:pt>
                <c:pt idx="1">
                  <c:v>48211.575541021375</c:v>
                </c:pt>
                <c:pt idx="2">
                  <c:v>48986.26772736061</c:v>
                </c:pt>
                <c:pt idx="3">
                  <c:v>49758.843268381985</c:v>
                </c:pt>
                <c:pt idx="4">
                  <c:v>50531.41880940336</c:v>
                </c:pt>
                <c:pt idx="5">
                  <c:v>51303.994350424735</c:v>
                </c:pt>
                <c:pt idx="6">
                  <c:v>52078.686536763969</c:v>
                </c:pt>
                <c:pt idx="7">
                  <c:v>52851.262077785344</c:v>
                </c:pt>
                <c:pt idx="8">
                  <c:v>53623.83761880672</c:v>
                </c:pt>
                <c:pt idx="9">
                  <c:v>54396.413159828095</c:v>
                </c:pt>
                <c:pt idx="10">
                  <c:v>55171.105346167329</c:v>
                </c:pt>
                <c:pt idx="11">
                  <c:v>55943.680887188704</c:v>
                </c:pt>
                <c:pt idx="12">
                  <c:v>56716.256428210079</c:v>
                </c:pt>
                <c:pt idx="13">
                  <c:v>57488.831969231454</c:v>
                </c:pt>
                <c:pt idx="14">
                  <c:v>58263.524155570689</c:v>
                </c:pt>
                <c:pt idx="15">
                  <c:v>59036.099696592064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8AC-4F46-96C9-3AD95DE4B5AC}"/>
            </c:ext>
          </c:extLst>
        </c:ser>
        <c:ser>
          <c:idx val="2"/>
          <c:order val="2"/>
          <c:marker>
            <c:symbol val="none"/>
          </c:marker>
          <c:xVal>
            <c:numRef>
              <c:f>'RESIDENCIALES AS'!$C$6:$C$17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'RESIDENCIALES AS'!$D$6:$D$17</c:f>
              <c:numCache>
                <c:formatCode>#,##0</c:formatCode>
                <c:ptCount val="12"/>
                <c:pt idx="0">
                  <c:v>36345</c:v>
                </c:pt>
                <c:pt idx="1">
                  <c:v>37340</c:v>
                </c:pt>
                <c:pt idx="2">
                  <c:v>38490</c:v>
                </c:pt>
                <c:pt idx="3">
                  <c:v>39293</c:v>
                </c:pt>
                <c:pt idx="4">
                  <c:v>40090</c:v>
                </c:pt>
                <c:pt idx="5">
                  <c:v>40589</c:v>
                </c:pt>
                <c:pt idx="6">
                  <c:v>41539</c:v>
                </c:pt>
                <c:pt idx="7">
                  <c:v>42456</c:v>
                </c:pt>
                <c:pt idx="8">
                  <c:v>42991</c:v>
                </c:pt>
                <c:pt idx="9">
                  <c:v>43348</c:v>
                </c:pt>
                <c:pt idx="10">
                  <c:v>44240</c:v>
                </c:pt>
                <c:pt idx="11">
                  <c:v>45351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8AC-4F46-96C9-3AD95DE4B5AC}"/>
            </c:ext>
          </c:extLst>
        </c:ser>
        <c:ser>
          <c:idx val="3"/>
          <c:order val="3"/>
          <c:marker>
            <c:symbol val="none"/>
          </c:marker>
          <c:xVal>
            <c:numRef>
              <c:f>'RESIDENCIALES AS'!$C$17:$C$33</c:f>
              <c:numCache>
                <c:formatCode>General</c:formatCode>
                <c:ptCount val="1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'RESIDENCIALES AS'!$G$17:$G$33</c:f>
              <c:numCache>
                <c:formatCode>#,##0</c:formatCode>
                <c:ptCount val="17"/>
                <c:pt idx="0">
                  <c:v>45351</c:v>
                </c:pt>
                <c:pt idx="1">
                  <c:v>46123.575541021375</c:v>
                </c:pt>
                <c:pt idx="2">
                  <c:v>46898.26772736061</c:v>
                </c:pt>
                <c:pt idx="3">
                  <c:v>47670.843268381985</c:v>
                </c:pt>
                <c:pt idx="4">
                  <c:v>48443.41880940336</c:v>
                </c:pt>
                <c:pt idx="5">
                  <c:v>49215.994350424735</c:v>
                </c:pt>
                <c:pt idx="6">
                  <c:v>49990.686536763969</c:v>
                </c:pt>
                <c:pt idx="7">
                  <c:v>50763.262077785344</c:v>
                </c:pt>
                <c:pt idx="8">
                  <c:v>51535.83761880672</c:v>
                </c:pt>
                <c:pt idx="9">
                  <c:v>52308.413159828095</c:v>
                </c:pt>
                <c:pt idx="10">
                  <c:v>53083.105346167329</c:v>
                </c:pt>
                <c:pt idx="11">
                  <c:v>53855.680887188704</c:v>
                </c:pt>
                <c:pt idx="12">
                  <c:v>54628.256428210079</c:v>
                </c:pt>
                <c:pt idx="13">
                  <c:v>55400.831969231454</c:v>
                </c:pt>
                <c:pt idx="14">
                  <c:v>56175.524155570689</c:v>
                </c:pt>
                <c:pt idx="15">
                  <c:v>56948.099696592064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8AC-4F46-96C9-3AD95DE4B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79072"/>
        <c:axId val="121384960"/>
      </c:scatterChart>
      <c:valAx>
        <c:axId val="121379072"/>
        <c:scaling>
          <c:orientation val="minMax"/>
          <c:max val="2033"/>
          <c:min val="2008"/>
        </c:scaling>
        <c:delete val="0"/>
        <c:axPos val="b"/>
        <c:numFmt formatCode="General" sourceLinked="1"/>
        <c:majorTickMark val="out"/>
        <c:minorTickMark val="none"/>
        <c:tickLblPos val="nextTo"/>
        <c:crossAx val="121384960"/>
        <c:crosses val="autoZero"/>
        <c:crossBetween val="midCat"/>
      </c:valAx>
      <c:valAx>
        <c:axId val="121384960"/>
        <c:scaling>
          <c:orientation val="minMax"/>
          <c:min val="33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21379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Cons Unit Resid AS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78925570083556"/>
          <c:y val="0.16619015537496315"/>
          <c:w val="0.81745912494883088"/>
          <c:h val="0.57105814981683445"/>
        </c:manualLayout>
      </c:layout>
      <c:scatterChart>
        <c:scatterStyle val="smoothMarker"/>
        <c:varyColors val="0"/>
        <c:ser>
          <c:idx val="0"/>
          <c:order val="0"/>
          <c:tx>
            <c:v>Cons Unit Resid AS</c:v>
          </c:tx>
          <c:marker>
            <c:symbol val="none"/>
          </c:marker>
          <c:xVal>
            <c:numRef>
              <c:f>'RESIDENCIALES AS'!$C$8:$C$17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xVal>
          <c:yVal>
            <c:numRef>
              <c:f>'RESIDENCIALES AS'!$J$8:$J$17</c:f>
              <c:numCache>
                <c:formatCode>#,##0.00</c:formatCode>
                <c:ptCount val="10"/>
                <c:pt idx="0">
                  <c:v>12.619993721312895</c:v>
                </c:pt>
                <c:pt idx="1">
                  <c:v>12.679134515053571</c:v>
                </c:pt>
                <c:pt idx="2">
                  <c:v>13.1562104639561</c:v>
                </c:pt>
                <c:pt idx="3">
                  <c:v>13.472301382969114</c:v>
                </c:pt>
                <c:pt idx="4">
                  <c:v>13.552584839949605</c:v>
                </c:pt>
                <c:pt idx="5">
                  <c:v>13.704274346774701</c:v>
                </c:pt>
                <c:pt idx="6">
                  <c:v>13.578619265272577</c:v>
                </c:pt>
                <c:pt idx="7">
                  <c:v>13.58643559103073</c:v>
                </c:pt>
                <c:pt idx="8">
                  <c:v>13.734191606389389</c:v>
                </c:pt>
                <c:pt idx="9">
                  <c:v>13.559499661896465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F3-4B20-BE3E-2A6AAB009D86}"/>
            </c:ext>
          </c:extLst>
        </c:ser>
        <c:ser>
          <c:idx val="1"/>
          <c:order val="1"/>
          <c:tx>
            <c:v>Proyec</c:v>
          </c:tx>
          <c:marker>
            <c:symbol val="none"/>
          </c:marker>
          <c:xVal>
            <c:numRef>
              <c:f>'RESIDENCIALES AS'!$C$17:$C$33</c:f>
              <c:numCache>
                <c:formatCode>General</c:formatCode>
                <c:ptCount val="1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'RESIDENCIALES AS'!$L$17:$L$33</c:f>
              <c:numCache>
                <c:formatCode>#,##0.00</c:formatCode>
                <c:ptCount val="17"/>
                <c:pt idx="0">
                  <c:v>13.559499661896465</c:v>
                </c:pt>
                <c:pt idx="1">
                  <c:v>13.767715781093067</c:v>
                </c:pt>
                <c:pt idx="2">
                  <c:v>13.890452874807668</c:v>
                </c:pt>
                <c:pt idx="3">
                  <c:v>14.011417243944406</c:v>
                </c:pt>
                <c:pt idx="4">
                  <c:v>14.132632496972546</c:v>
                </c:pt>
                <c:pt idx="5">
                  <c:v>14.253458713559295</c:v>
                </c:pt>
                <c:pt idx="6">
                  <c:v>14.374594931659283</c:v>
                </c:pt>
                <c:pt idx="7">
                  <c:v>14.494035341941615</c:v>
                </c:pt>
                <c:pt idx="8">
                  <c:v>14.613797612490078</c:v>
                </c:pt>
                <c:pt idx="9">
                  <c:v>14.733236766032494</c:v>
                </c:pt>
                <c:pt idx="10">
                  <c:v>14.853045681466412</c:v>
                </c:pt>
                <c:pt idx="11">
                  <c:v>14.971218789247821</c:v>
                </c:pt>
                <c:pt idx="12">
                  <c:v>15.089769438468497</c:v>
                </c:pt>
                <c:pt idx="13">
                  <c:v>15.208048799347267</c:v>
                </c:pt>
                <c:pt idx="14">
                  <c:v>15.326745030276342</c:v>
                </c:pt>
                <c:pt idx="15">
                  <c:v>15.443852929681826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FF3-4B20-BE3E-2A6AAB009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97632"/>
        <c:axId val="121399168"/>
      </c:scatterChart>
      <c:valAx>
        <c:axId val="121397632"/>
        <c:scaling>
          <c:orientation val="minMax"/>
          <c:min val="2010"/>
        </c:scaling>
        <c:delete val="0"/>
        <c:axPos val="b"/>
        <c:numFmt formatCode="General" sourceLinked="1"/>
        <c:majorTickMark val="out"/>
        <c:minorTickMark val="none"/>
        <c:tickLblPos val="nextTo"/>
        <c:crossAx val="121399168"/>
        <c:crosses val="autoZero"/>
        <c:crossBetween val="midCat"/>
      </c:valAx>
      <c:valAx>
        <c:axId val="121399168"/>
        <c:scaling>
          <c:orientation val="minMax"/>
          <c:min val="12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12139763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AÑOS 2011 a</a:t>
            </a:r>
            <a:r>
              <a:rPr lang="en-US" baseline="0"/>
              <a:t> 2022 (m3/año)</a:t>
            </a:r>
            <a:endParaRPr lang="en-US"/>
          </a:p>
        </c:rich>
      </c:tx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'NO RESIDENCIALES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'NO RESIDENCIALES AP'!$F$6:$F$17</c:f>
              <c:numCache>
                <c:formatCode>#,##0</c:formatCode>
                <c:ptCount val="12"/>
                <c:pt idx="0">
                  <c:v>2332771.6</c:v>
                </c:pt>
                <c:pt idx="1">
                  <c:v>2377917.2700000005</c:v>
                </c:pt>
                <c:pt idx="2">
                  <c:v>2432297.9800000004</c:v>
                </c:pt>
                <c:pt idx="3">
                  <c:v>2417613.2699999996</c:v>
                </c:pt>
                <c:pt idx="4">
                  <c:v>2349544.66</c:v>
                </c:pt>
                <c:pt idx="5">
                  <c:v>2359704.5</c:v>
                </c:pt>
                <c:pt idx="6">
                  <c:v>2390846.08</c:v>
                </c:pt>
                <c:pt idx="7">
                  <c:v>2415069.8000000003</c:v>
                </c:pt>
                <c:pt idx="8">
                  <c:v>2403810.44</c:v>
                </c:pt>
                <c:pt idx="9">
                  <c:v>2042630.4799999997</c:v>
                </c:pt>
                <c:pt idx="10">
                  <c:v>2054334.9500000002</c:v>
                </c:pt>
                <c:pt idx="11">
                  <c:v>2413701.7000000002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5EA-4473-887C-2249C38666A2}"/>
            </c:ext>
          </c:extLst>
        </c:ser>
        <c:ser>
          <c:idx val="1"/>
          <c:order val="1"/>
          <c:marker>
            <c:symbol val="none"/>
          </c:marker>
          <c:xVal>
            <c:numRef>
              <c:f>'NO RESIDENCIALES AP'!$C$17:$C$32</c:f>
              <c:numCache>
                <c:formatCode>General</c:formatCode>
                <c:ptCount val="16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'NO RESIDENCIALES AP'!$F$17:$F$32</c:f>
              <c:numCache>
                <c:formatCode>#,##0</c:formatCode>
                <c:ptCount val="16"/>
                <c:pt idx="0">
                  <c:v>2413701.7000000002</c:v>
                </c:pt>
                <c:pt idx="1">
                  <c:v>2419704.1232177843</c:v>
                </c:pt>
                <c:pt idx="2">
                  <c:v>2425706.5464355689</c:v>
                </c:pt>
                <c:pt idx="3">
                  <c:v>2431708.9696533536</c:v>
                </c:pt>
                <c:pt idx="4">
                  <c:v>2437711.3928711377</c:v>
                </c:pt>
                <c:pt idx="5">
                  <c:v>2443713.8160889219</c:v>
                </c:pt>
                <c:pt idx="6">
                  <c:v>2449716.2393067065</c:v>
                </c:pt>
                <c:pt idx="7">
                  <c:v>2455718.6625244911</c:v>
                </c:pt>
                <c:pt idx="8">
                  <c:v>2461721.0857422752</c:v>
                </c:pt>
                <c:pt idx="9">
                  <c:v>2467723.5089600598</c:v>
                </c:pt>
                <c:pt idx="10">
                  <c:v>2473725.932177844</c:v>
                </c:pt>
                <c:pt idx="11">
                  <c:v>2479728.3553956286</c:v>
                </c:pt>
                <c:pt idx="12">
                  <c:v>2485730.7786134128</c:v>
                </c:pt>
                <c:pt idx="13">
                  <c:v>2491733.2018311974</c:v>
                </c:pt>
                <c:pt idx="14">
                  <c:v>2497735.625048982</c:v>
                </c:pt>
                <c:pt idx="15">
                  <c:v>2503738.0482667661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5EA-4473-887C-2249C38666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491456"/>
        <c:axId val="121492992"/>
      </c:scatterChart>
      <c:valAx>
        <c:axId val="12149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1492992"/>
        <c:crosses val="autoZero"/>
        <c:crossBetween val="midCat"/>
      </c:valAx>
      <c:valAx>
        <c:axId val="12149299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21491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CLIENTES</a:t>
            </a:r>
          </a:p>
        </c:rich>
      </c:tx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'NO RESIDENCIALES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'NO RESIDENCIALES AP'!$D$6:$D$17</c:f>
              <c:numCache>
                <c:formatCode>#,##0</c:formatCode>
                <c:ptCount val="12"/>
                <c:pt idx="0">
                  <c:v>2511</c:v>
                </c:pt>
                <c:pt idx="1">
                  <c:v>2544</c:v>
                </c:pt>
                <c:pt idx="2">
                  <c:v>2544</c:v>
                </c:pt>
                <c:pt idx="3">
                  <c:v>2535</c:v>
                </c:pt>
                <c:pt idx="4">
                  <c:v>2547</c:v>
                </c:pt>
                <c:pt idx="5">
                  <c:v>2562</c:v>
                </c:pt>
                <c:pt idx="6">
                  <c:v>2621</c:v>
                </c:pt>
                <c:pt idx="7">
                  <c:v>2625</c:v>
                </c:pt>
                <c:pt idx="8">
                  <c:v>2649</c:v>
                </c:pt>
                <c:pt idx="9">
                  <c:v>2641</c:v>
                </c:pt>
                <c:pt idx="10">
                  <c:v>2654</c:v>
                </c:pt>
                <c:pt idx="11">
                  <c:v>2654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890-47B9-9D54-3147053D5BF3}"/>
            </c:ext>
          </c:extLst>
        </c:ser>
        <c:ser>
          <c:idx val="1"/>
          <c:order val="1"/>
          <c:marker>
            <c:symbol val="none"/>
          </c:marker>
          <c:xVal>
            <c:numRef>
              <c:f>'NO RESIDENCIALES AP'!$C$17:$C$33</c:f>
              <c:numCache>
                <c:formatCode>General</c:formatCode>
                <c:ptCount val="1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'NO RESIDENCIALES AP'!$D$17:$D$33</c:f>
              <c:numCache>
                <c:formatCode>#,##0</c:formatCode>
                <c:ptCount val="17"/>
                <c:pt idx="0">
                  <c:v>2654</c:v>
                </c:pt>
                <c:pt idx="1">
                  <c:v>2660.6</c:v>
                </c:pt>
                <c:pt idx="2">
                  <c:v>2667.2</c:v>
                </c:pt>
                <c:pt idx="3">
                  <c:v>2673.7999999999997</c:v>
                </c:pt>
                <c:pt idx="4">
                  <c:v>2680.3999999999996</c:v>
                </c:pt>
                <c:pt idx="5">
                  <c:v>2686.9999999999995</c:v>
                </c:pt>
                <c:pt idx="6">
                  <c:v>2693.5999999999995</c:v>
                </c:pt>
                <c:pt idx="7">
                  <c:v>2700.1999999999994</c:v>
                </c:pt>
                <c:pt idx="8">
                  <c:v>2706.7999999999993</c:v>
                </c:pt>
                <c:pt idx="9">
                  <c:v>2713.3999999999992</c:v>
                </c:pt>
                <c:pt idx="10">
                  <c:v>2719.9999999999991</c:v>
                </c:pt>
                <c:pt idx="11">
                  <c:v>2726.599999999999</c:v>
                </c:pt>
                <c:pt idx="12">
                  <c:v>2733.1999999999989</c:v>
                </c:pt>
                <c:pt idx="13">
                  <c:v>2739.7999999999988</c:v>
                </c:pt>
                <c:pt idx="14">
                  <c:v>2746.3999999999987</c:v>
                </c:pt>
                <c:pt idx="15">
                  <c:v>2752.9999999999986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890-47B9-9D54-3147053D5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703040"/>
        <c:axId val="121704832"/>
      </c:scatterChart>
      <c:valAx>
        <c:axId val="12170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1704832"/>
        <c:crosses val="autoZero"/>
        <c:crossBetween val="midCat"/>
      </c:valAx>
      <c:valAx>
        <c:axId val="121704832"/>
        <c:scaling>
          <c:orientation val="minMax"/>
          <c:min val="2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217030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CLIENTES</a:t>
            </a:r>
          </a:p>
        </c:rich>
      </c:tx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trendlineType val="linear"/>
            <c:forward val="16"/>
            <c:dispRSqr val="1"/>
            <c:dispEq val="1"/>
            <c:trendlineLbl>
              <c:layout>
                <c:manualLayout>
                  <c:x val="-4.4951494322878149E-2"/>
                  <c:y val="2.2218941382327211E-2"/>
                </c:manualLayout>
              </c:layout>
              <c:numFmt formatCode="#,##0.00000" sourceLinked="0"/>
            </c:trendlineLbl>
          </c:trendline>
          <c:xVal>
            <c:numRef>
              <c:f>'EMPRESA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'EMPRESA AP'!$D$6:$D$17</c:f>
              <c:numCache>
                <c:formatCode>#,##0</c:formatCode>
                <c:ptCount val="12"/>
                <c:pt idx="0">
                  <c:v>41021</c:v>
                </c:pt>
                <c:pt idx="1">
                  <c:v>42053</c:v>
                </c:pt>
                <c:pt idx="2">
                  <c:v>43185</c:v>
                </c:pt>
                <c:pt idx="3">
                  <c:v>43969</c:v>
                </c:pt>
                <c:pt idx="4">
                  <c:v>44780</c:v>
                </c:pt>
                <c:pt idx="5">
                  <c:v>45296</c:v>
                </c:pt>
                <c:pt idx="6">
                  <c:v>46245</c:v>
                </c:pt>
                <c:pt idx="7">
                  <c:v>47180</c:v>
                </c:pt>
                <c:pt idx="8">
                  <c:v>47736</c:v>
                </c:pt>
                <c:pt idx="9">
                  <c:v>48083</c:v>
                </c:pt>
                <c:pt idx="10">
                  <c:v>48983</c:v>
                </c:pt>
                <c:pt idx="11">
                  <c:v>50093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1E3-4DD2-B600-A950CB4AED78}"/>
            </c:ext>
          </c:extLst>
        </c:ser>
        <c:ser>
          <c:idx val="1"/>
          <c:order val="1"/>
          <c:marker>
            <c:symbol val="none"/>
          </c:marker>
          <c:xVal>
            <c:numRef>
              <c:f>'EMPRESA AP'!$C$17:$C$32</c:f>
              <c:numCache>
                <c:formatCode>General</c:formatCode>
                <c:ptCount val="16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'EMPRESA AP'!$D$17:$D$32</c:f>
              <c:numCache>
                <c:formatCode>#,##0</c:formatCode>
                <c:ptCount val="16"/>
                <c:pt idx="0">
                  <c:v>50093</c:v>
                </c:pt>
                <c:pt idx="1">
                  <c:v>50872.175541021374</c:v>
                </c:pt>
                <c:pt idx="2">
                  <c:v>51653.467727360607</c:v>
                </c:pt>
                <c:pt idx="3">
                  <c:v>52432.643268381988</c:v>
                </c:pt>
                <c:pt idx="4">
                  <c:v>53211.818809403361</c:v>
                </c:pt>
                <c:pt idx="5">
                  <c:v>53990.994350424735</c:v>
                </c:pt>
                <c:pt idx="6">
                  <c:v>54772.286536763968</c:v>
                </c:pt>
                <c:pt idx="7">
                  <c:v>55551.462077785342</c:v>
                </c:pt>
                <c:pt idx="8">
                  <c:v>56330.637618806722</c:v>
                </c:pt>
                <c:pt idx="9">
                  <c:v>57109.813159828096</c:v>
                </c:pt>
                <c:pt idx="10">
                  <c:v>57891.105346167329</c:v>
                </c:pt>
                <c:pt idx="11">
                  <c:v>58670.280887188703</c:v>
                </c:pt>
                <c:pt idx="12">
                  <c:v>59449.456428210076</c:v>
                </c:pt>
                <c:pt idx="13">
                  <c:v>60228.63196923145</c:v>
                </c:pt>
                <c:pt idx="14">
                  <c:v>61009.92415557069</c:v>
                </c:pt>
                <c:pt idx="15">
                  <c:v>61789.099696592064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1E3-4DD2-B600-A950CB4AE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285248"/>
        <c:axId val="121291136"/>
      </c:scatterChart>
      <c:valAx>
        <c:axId val="121285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1291136"/>
        <c:crosses val="autoZero"/>
        <c:crossBetween val="midCat"/>
      </c:valAx>
      <c:valAx>
        <c:axId val="121291136"/>
        <c:scaling>
          <c:orientation val="minMax"/>
          <c:min val="3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21285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TASA CRECIMIENTO CLIENTES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992939535694569"/>
          <c:y val="0.22732648002333042"/>
          <c:w val="0.77206322456925358"/>
          <c:h val="0.65669364246135897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'NO RESIDENCIALES AP'!$C$11:$C$17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xVal>
          <c:yVal>
            <c:numRef>
              <c:f>'NO RESIDENCIALES AP'!$E$11:$E$17</c:f>
              <c:numCache>
                <c:formatCode>0.00%</c:formatCode>
                <c:ptCount val="7"/>
                <c:pt idx="0">
                  <c:v>5.8892815076561078E-3</c:v>
                </c:pt>
                <c:pt idx="1">
                  <c:v>2.3028883684621304E-2</c:v>
                </c:pt>
                <c:pt idx="2">
                  <c:v>1.5261350629531822E-3</c:v>
                </c:pt>
                <c:pt idx="3">
                  <c:v>9.1428571428571193E-3</c:v>
                </c:pt>
                <c:pt idx="4">
                  <c:v>-3.020007550018855E-3</c:v>
                </c:pt>
                <c:pt idx="5">
                  <c:v>4.9223778871638757E-3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49-4BD2-92CF-BD121046A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783808"/>
        <c:axId val="121785344"/>
      </c:scatterChart>
      <c:valAx>
        <c:axId val="12178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1785344"/>
        <c:crosses val="autoZero"/>
        <c:crossBetween val="midCat"/>
      </c:valAx>
      <c:valAx>
        <c:axId val="12178534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217838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TASA CRECIMIENTO CUnit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992939535694569"/>
          <c:y val="0.22732648002333042"/>
          <c:w val="0.77206322456925358"/>
          <c:h val="0.65669364246135897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'NO RESIDENCIALES AP'!$C$11:$C$17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xVal>
          <c:yVal>
            <c:numRef>
              <c:f>'NO RESIDENCIALES AP'!$H$7:$H$17</c:f>
              <c:numCache>
                <c:formatCode>0.00%</c:formatCode>
                <c:ptCount val="11"/>
                <c:pt idx="0">
                  <c:v>6.1300664991712495E-3</c:v>
                </c:pt>
                <c:pt idx="1">
                  <c:v>2.2869050444298988E-2</c:v>
                </c:pt>
                <c:pt idx="2">
                  <c:v>-2.5085197913549129E-3</c:v>
                </c:pt>
                <c:pt idx="3">
                  <c:v>-3.2734066658245853E-2</c:v>
                </c:pt>
                <c:pt idx="4">
                  <c:v>-1.5559440853940565E-3</c:v>
                </c:pt>
                <c:pt idx="5">
                  <c:v>-9.6103312868095481E-3</c:v>
                </c:pt>
                <c:pt idx="6">
                  <c:v>8.5926123851918224E-3</c:v>
                </c:pt>
                <c:pt idx="7">
                  <c:v>-1.3679909803369972E-2</c:v>
                </c:pt>
                <c:pt idx="8">
                  <c:v>-0.1476790800509471</c:v>
                </c:pt>
                <c:pt idx="9">
                  <c:v>8.0376230645140545E-4</c:v>
                </c:pt>
                <c:pt idx="10">
                  <c:v>0.17493094297986822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BC-4E22-A50B-9DE16E6AC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783808"/>
        <c:axId val="121785344"/>
      </c:scatterChart>
      <c:valAx>
        <c:axId val="12178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1785344"/>
        <c:crosses val="autoZero"/>
        <c:crossBetween val="midCat"/>
      </c:valAx>
      <c:valAx>
        <c:axId val="12178534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217838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L" sz="1400"/>
              <a:t>Consumo No</a:t>
            </a:r>
            <a:r>
              <a:rPr lang="es-CL" sz="1400" baseline="0"/>
              <a:t> </a:t>
            </a:r>
            <a:r>
              <a:rPr lang="es-CL" sz="1400"/>
              <a:t>Residencial</a:t>
            </a:r>
            <a:r>
              <a:rPr lang="es-CL" sz="1400" baseline="0"/>
              <a:t> AP (m3/año)</a:t>
            </a:r>
            <a:endParaRPr lang="es-CL" sz="14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Datos históricos</c:v>
          </c:tx>
          <c:trendline>
            <c:trendlineType val="linear"/>
            <c:dispRSqr val="0"/>
            <c:dispEq val="0"/>
          </c:trendline>
          <c:xVal>
            <c:numRef>
              <c:f>'NO RESIDENCIALES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'NO RESIDENCIALES AP'!$F$6:$F$17</c:f>
              <c:numCache>
                <c:formatCode>#,##0</c:formatCode>
                <c:ptCount val="12"/>
                <c:pt idx="0">
                  <c:v>2332771.6</c:v>
                </c:pt>
                <c:pt idx="1">
                  <c:v>2377917.2700000005</c:v>
                </c:pt>
                <c:pt idx="2">
                  <c:v>2432297.9800000004</c:v>
                </c:pt>
                <c:pt idx="3">
                  <c:v>2417613.2699999996</c:v>
                </c:pt>
                <c:pt idx="4">
                  <c:v>2349544.66</c:v>
                </c:pt>
                <c:pt idx="5">
                  <c:v>2359704.5</c:v>
                </c:pt>
                <c:pt idx="6">
                  <c:v>2390846.08</c:v>
                </c:pt>
                <c:pt idx="7">
                  <c:v>2415069.8000000003</c:v>
                </c:pt>
                <c:pt idx="8">
                  <c:v>2403810.44</c:v>
                </c:pt>
                <c:pt idx="9">
                  <c:v>2042630.4799999997</c:v>
                </c:pt>
                <c:pt idx="10">
                  <c:v>2054334.9500000002</c:v>
                </c:pt>
                <c:pt idx="11">
                  <c:v>2413701.7000000002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B3-45EC-A6E9-4E3B9F61FABE}"/>
            </c:ext>
          </c:extLst>
        </c:ser>
        <c:ser>
          <c:idx val="1"/>
          <c:order val="1"/>
          <c:tx>
            <c:v>Proyec PD 2023</c:v>
          </c:tx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'NO RESIDENCIALES AP'!$C$17:$C$32</c:f>
              <c:numCache>
                <c:formatCode>General</c:formatCode>
                <c:ptCount val="16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'NO RESIDENCIALES AP'!$F$17:$F$32</c:f>
              <c:numCache>
                <c:formatCode>#,##0</c:formatCode>
                <c:ptCount val="16"/>
                <c:pt idx="0">
                  <c:v>2413701.7000000002</c:v>
                </c:pt>
                <c:pt idx="1">
                  <c:v>2419704.1232177843</c:v>
                </c:pt>
                <c:pt idx="2">
                  <c:v>2425706.5464355689</c:v>
                </c:pt>
                <c:pt idx="3">
                  <c:v>2431708.9696533536</c:v>
                </c:pt>
                <c:pt idx="4">
                  <c:v>2437711.3928711377</c:v>
                </c:pt>
                <c:pt idx="5">
                  <c:v>2443713.8160889219</c:v>
                </c:pt>
                <c:pt idx="6">
                  <c:v>2449716.2393067065</c:v>
                </c:pt>
                <c:pt idx="7">
                  <c:v>2455718.6625244911</c:v>
                </c:pt>
                <c:pt idx="8">
                  <c:v>2461721.0857422752</c:v>
                </c:pt>
                <c:pt idx="9">
                  <c:v>2467723.5089600598</c:v>
                </c:pt>
                <c:pt idx="10">
                  <c:v>2473725.932177844</c:v>
                </c:pt>
                <c:pt idx="11">
                  <c:v>2479728.3553956286</c:v>
                </c:pt>
                <c:pt idx="12">
                  <c:v>2485730.7786134128</c:v>
                </c:pt>
                <c:pt idx="13">
                  <c:v>2491733.2018311974</c:v>
                </c:pt>
                <c:pt idx="14">
                  <c:v>2497735.625048982</c:v>
                </c:pt>
                <c:pt idx="15">
                  <c:v>2503738.0482667661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FB3-45EC-A6E9-4E3B9F61F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61952"/>
        <c:axId val="200865664"/>
      </c:scatterChart>
      <c:valAx>
        <c:axId val="200861952"/>
        <c:scaling>
          <c:orientation val="minMax"/>
          <c:max val="2038"/>
          <c:min val="2010"/>
        </c:scaling>
        <c:delete val="0"/>
        <c:axPos val="b"/>
        <c:numFmt formatCode="General" sourceLinked="1"/>
        <c:majorTickMark val="out"/>
        <c:minorTickMark val="none"/>
        <c:tickLblPos val="nextTo"/>
        <c:crossAx val="200865664"/>
        <c:crosses val="autoZero"/>
        <c:crossBetween val="midCat"/>
        <c:majorUnit val="2"/>
      </c:valAx>
      <c:valAx>
        <c:axId val="200865664"/>
        <c:scaling>
          <c:orientation val="minMax"/>
          <c:min val="100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0086195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L" sz="1400"/>
              <a:t>Clientes No Residenciales AP</a:t>
            </a:r>
            <a:r>
              <a:rPr lang="es-CL" sz="1400" baseline="0"/>
              <a:t> (#)</a:t>
            </a:r>
            <a:endParaRPr lang="es-CL" sz="14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Datos históricos</c:v>
          </c:tx>
          <c:xVal>
            <c:numRef>
              <c:f>'NO RESIDENCIALES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'NO RESIDENCIALES AP'!$D$6:$D$17</c:f>
              <c:numCache>
                <c:formatCode>#,##0</c:formatCode>
                <c:ptCount val="12"/>
                <c:pt idx="0">
                  <c:v>2511</c:v>
                </c:pt>
                <c:pt idx="1">
                  <c:v>2544</c:v>
                </c:pt>
                <c:pt idx="2">
                  <c:v>2544</c:v>
                </c:pt>
                <c:pt idx="3">
                  <c:v>2535</c:v>
                </c:pt>
                <c:pt idx="4">
                  <c:v>2547</c:v>
                </c:pt>
                <c:pt idx="5">
                  <c:v>2562</c:v>
                </c:pt>
                <c:pt idx="6">
                  <c:v>2621</c:v>
                </c:pt>
                <c:pt idx="7">
                  <c:v>2625</c:v>
                </c:pt>
                <c:pt idx="8">
                  <c:v>2649</c:v>
                </c:pt>
                <c:pt idx="9">
                  <c:v>2641</c:v>
                </c:pt>
                <c:pt idx="10">
                  <c:v>2654</c:v>
                </c:pt>
                <c:pt idx="11">
                  <c:v>2654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9E-4765-AE4D-90465B6F431C}"/>
            </c:ext>
          </c:extLst>
        </c:ser>
        <c:ser>
          <c:idx val="1"/>
          <c:order val="1"/>
          <c:tx>
            <c:v>Proyec PD 2023</c:v>
          </c:tx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'NO RESIDENCIALES AP'!$C$17:$C$32</c:f>
              <c:numCache>
                <c:formatCode>General</c:formatCode>
                <c:ptCount val="16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'NO RESIDENCIALES AP'!$D$17:$D$32</c:f>
              <c:numCache>
                <c:formatCode>#,##0</c:formatCode>
                <c:ptCount val="16"/>
                <c:pt idx="0">
                  <c:v>2654</c:v>
                </c:pt>
                <c:pt idx="1">
                  <c:v>2660.6</c:v>
                </c:pt>
                <c:pt idx="2">
                  <c:v>2667.2</c:v>
                </c:pt>
                <c:pt idx="3">
                  <c:v>2673.7999999999997</c:v>
                </c:pt>
                <c:pt idx="4">
                  <c:v>2680.3999999999996</c:v>
                </c:pt>
                <c:pt idx="5">
                  <c:v>2686.9999999999995</c:v>
                </c:pt>
                <c:pt idx="6">
                  <c:v>2693.5999999999995</c:v>
                </c:pt>
                <c:pt idx="7">
                  <c:v>2700.1999999999994</c:v>
                </c:pt>
                <c:pt idx="8">
                  <c:v>2706.7999999999993</c:v>
                </c:pt>
                <c:pt idx="9">
                  <c:v>2713.3999999999992</c:v>
                </c:pt>
                <c:pt idx="10">
                  <c:v>2719.9999999999991</c:v>
                </c:pt>
                <c:pt idx="11">
                  <c:v>2726.599999999999</c:v>
                </c:pt>
                <c:pt idx="12">
                  <c:v>2733.1999999999989</c:v>
                </c:pt>
                <c:pt idx="13">
                  <c:v>2739.7999999999988</c:v>
                </c:pt>
                <c:pt idx="14">
                  <c:v>2746.3999999999987</c:v>
                </c:pt>
                <c:pt idx="15">
                  <c:v>2752.9999999999986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C9E-4765-AE4D-90465B6F4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61952"/>
        <c:axId val="200865664"/>
      </c:scatterChart>
      <c:valAx>
        <c:axId val="200861952"/>
        <c:scaling>
          <c:orientation val="minMax"/>
          <c:max val="2038"/>
          <c:min val="2010"/>
        </c:scaling>
        <c:delete val="0"/>
        <c:axPos val="b"/>
        <c:numFmt formatCode="General" sourceLinked="1"/>
        <c:majorTickMark val="out"/>
        <c:minorTickMark val="none"/>
        <c:tickLblPos val="nextTo"/>
        <c:crossAx val="200865664"/>
        <c:crosses val="autoZero"/>
        <c:crossBetween val="midCat"/>
        <c:majorUnit val="2"/>
      </c:valAx>
      <c:valAx>
        <c:axId val="200865664"/>
        <c:scaling>
          <c:orientation val="minMax"/>
          <c:min val="2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0086195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L" sz="1400"/>
              <a:t>Consumo No</a:t>
            </a:r>
            <a:r>
              <a:rPr lang="es-CL" sz="1400" baseline="0"/>
              <a:t> </a:t>
            </a:r>
            <a:r>
              <a:rPr lang="es-CL" sz="1400"/>
              <a:t>Residencial</a:t>
            </a:r>
            <a:r>
              <a:rPr lang="es-CL" sz="1400" baseline="0"/>
              <a:t> AP (m3/año)</a:t>
            </a:r>
            <a:endParaRPr lang="es-CL" sz="14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Datos históricos</c:v>
          </c:tx>
          <c:trendline>
            <c:trendlineType val="linear"/>
            <c:forward val="10"/>
            <c:dispRSqr val="0"/>
            <c:dispEq val="0"/>
          </c:trendline>
          <c:xVal>
            <c:numRef>
              <c:f>'NO RESIDENCIALES AP'!$C$6:$C$14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xVal>
          <c:yVal>
            <c:numRef>
              <c:f>'NO RESIDENCIALES AP'!$F$6:$F$14</c:f>
              <c:numCache>
                <c:formatCode>#,##0</c:formatCode>
                <c:ptCount val="9"/>
                <c:pt idx="0">
                  <c:v>2332771.6</c:v>
                </c:pt>
                <c:pt idx="1">
                  <c:v>2377917.2700000005</c:v>
                </c:pt>
                <c:pt idx="2">
                  <c:v>2432297.9800000004</c:v>
                </c:pt>
                <c:pt idx="3">
                  <c:v>2417613.2699999996</c:v>
                </c:pt>
                <c:pt idx="4">
                  <c:v>2349544.66</c:v>
                </c:pt>
                <c:pt idx="5">
                  <c:v>2359704.5</c:v>
                </c:pt>
                <c:pt idx="6">
                  <c:v>2390846.08</c:v>
                </c:pt>
                <c:pt idx="7">
                  <c:v>2415069.8000000003</c:v>
                </c:pt>
                <c:pt idx="8">
                  <c:v>2403810.44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A1C-4B8B-AA84-F96AF6B51AE3}"/>
            </c:ext>
          </c:extLst>
        </c:ser>
        <c:ser>
          <c:idx val="1"/>
          <c:order val="1"/>
          <c:tx>
            <c:v>Proyec PD 2023</c:v>
          </c:tx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'NO RESIDENCIALES AP'!$C$17:$C$32</c:f>
              <c:numCache>
                <c:formatCode>General</c:formatCode>
                <c:ptCount val="16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'NO RESIDENCIALES AP'!$F$17:$F$32</c:f>
              <c:numCache>
                <c:formatCode>#,##0</c:formatCode>
                <c:ptCount val="16"/>
                <c:pt idx="0">
                  <c:v>2413701.7000000002</c:v>
                </c:pt>
                <c:pt idx="1">
                  <c:v>2419704.1232177843</c:v>
                </c:pt>
                <c:pt idx="2">
                  <c:v>2425706.5464355689</c:v>
                </c:pt>
                <c:pt idx="3">
                  <c:v>2431708.9696533536</c:v>
                </c:pt>
                <c:pt idx="4">
                  <c:v>2437711.3928711377</c:v>
                </c:pt>
                <c:pt idx="5">
                  <c:v>2443713.8160889219</c:v>
                </c:pt>
                <c:pt idx="6">
                  <c:v>2449716.2393067065</c:v>
                </c:pt>
                <c:pt idx="7">
                  <c:v>2455718.6625244911</c:v>
                </c:pt>
                <c:pt idx="8">
                  <c:v>2461721.0857422752</c:v>
                </c:pt>
                <c:pt idx="9">
                  <c:v>2467723.5089600598</c:v>
                </c:pt>
                <c:pt idx="10">
                  <c:v>2473725.932177844</c:v>
                </c:pt>
                <c:pt idx="11">
                  <c:v>2479728.3553956286</c:v>
                </c:pt>
                <c:pt idx="12">
                  <c:v>2485730.7786134128</c:v>
                </c:pt>
                <c:pt idx="13">
                  <c:v>2491733.2018311974</c:v>
                </c:pt>
                <c:pt idx="14">
                  <c:v>2497735.625048982</c:v>
                </c:pt>
                <c:pt idx="15">
                  <c:v>2503738.0482667661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A1C-4B8B-AA84-F96AF6B51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61952"/>
        <c:axId val="200865664"/>
      </c:scatterChart>
      <c:valAx>
        <c:axId val="200861952"/>
        <c:scaling>
          <c:orientation val="minMax"/>
          <c:max val="2038"/>
          <c:min val="2010"/>
        </c:scaling>
        <c:delete val="0"/>
        <c:axPos val="b"/>
        <c:numFmt formatCode="General" sourceLinked="1"/>
        <c:majorTickMark val="out"/>
        <c:minorTickMark val="none"/>
        <c:tickLblPos val="nextTo"/>
        <c:crossAx val="200865664"/>
        <c:crosses val="autoZero"/>
        <c:crossBetween val="midCat"/>
        <c:majorUnit val="2"/>
      </c:valAx>
      <c:valAx>
        <c:axId val="200865664"/>
        <c:scaling>
          <c:orientation val="minMax"/>
          <c:min val="150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0086195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Cons</a:t>
            </a:r>
            <a:r>
              <a:rPr lang="es-CL" baseline="0"/>
              <a:t> Unit No Resid AS</a:t>
            </a:r>
            <a:endParaRPr lang="es-CL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Datos Base</c:v>
          </c:tx>
          <c:marker>
            <c:symbol val="none"/>
          </c:marker>
          <c:xVal>
            <c:numRef>
              <c:f>'NO RESIDENCIALES AS'!$C$8:$C$17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xVal>
          <c:yVal>
            <c:numRef>
              <c:f>'NO RESIDENCIALES AS'!$L$8:$L$17</c:f>
              <c:numCache>
                <c:formatCode>#,##0.00</c:formatCode>
                <c:ptCount val="10"/>
                <c:pt idx="0">
                  <c:v>55.748601084373149</c:v>
                </c:pt>
                <c:pt idx="1">
                  <c:v>59.459353953419374</c:v>
                </c:pt>
                <c:pt idx="2">
                  <c:v>59.987765486725657</c:v>
                </c:pt>
                <c:pt idx="3">
                  <c:v>62.486759340659326</c:v>
                </c:pt>
                <c:pt idx="4">
                  <c:v>61.629363519863304</c:v>
                </c:pt>
                <c:pt idx="5">
                  <c:v>62.105289593080947</c:v>
                </c:pt>
                <c:pt idx="6">
                  <c:v>61.057025619369362</c:v>
                </c:pt>
                <c:pt idx="7">
                  <c:v>49.082378986734412</c:v>
                </c:pt>
                <c:pt idx="8">
                  <c:v>48.74494636095919</c:v>
                </c:pt>
                <c:pt idx="9">
                  <c:v>54.359611087836889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66-451C-8F23-CEDA85F64F98}"/>
            </c:ext>
          </c:extLst>
        </c:ser>
        <c:ser>
          <c:idx val="1"/>
          <c:order val="1"/>
          <c:tx>
            <c:v>Proyec</c:v>
          </c:tx>
          <c:marker>
            <c:symbol val="none"/>
          </c:marker>
          <c:xVal>
            <c:numRef>
              <c:f>'NO RESIDENCIALES AS'!$C$17:$C$33</c:f>
              <c:numCache>
                <c:formatCode>General</c:formatCode>
                <c:ptCount val="1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'NO RESIDENCIALES AS'!$O$17:$O$33</c:f>
              <c:numCache>
                <c:formatCode>0.00</c:formatCode>
                <c:ptCount val="17"/>
                <c:pt idx="0">
                  <c:v>54.359611087836889</c:v>
                </c:pt>
                <c:pt idx="1">
                  <c:v>54.418697193132509</c:v>
                </c:pt>
                <c:pt idx="2">
                  <c:v>54.477458351927908</c:v>
                </c:pt>
                <c:pt idx="3">
                  <c:v>54.535897237457519</c:v>
                </c:pt>
                <c:pt idx="4">
                  <c:v>54.594016493713475</c:v>
                </c:pt>
                <c:pt idx="5">
                  <c:v>54.651818735844394</c:v>
                </c:pt>
                <c:pt idx="6">
                  <c:v>54.709306550547609</c:v>
                </c:pt>
                <c:pt idx="7">
                  <c:v>54.766482496454962</c:v>
                </c:pt>
                <c:pt idx="8">
                  <c:v>54.823349104512495</c:v>
                </c:pt>
                <c:pt idx="9">
                  <c:v>54.879908878353895</c:v>
                </c:pt>
                <c:pt idx="10">
                  <c:v>54.93616429466789</c:v>
                </c:pt>
                <c:pt idx="11">
                  <c:v>54.992117803559815</c:v>
                </c:pt>
                <c:pt idx="12">
                  <c:v>55.047771828907244</c:v>
                </c:pt>
                <c:pt idx="13">
                  <c:v>55.103128768710143</c:v>
                </c:pt>
                <c:pt idx="14">
                  <c:v>55.158190995435113</c:v>
                </c:pt>
                <c:pt idx="15">
                  <c:v>55.212960856354464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D66-451C-8F23-CEDA85F64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823232"/>
        <c:axId val="121824768"/>
      </c:scatterChart>
      <c:valAx>
        <c:axId val="121823232"/>
        <c:scaling>
          <c:orientation val="minMax"/>
          <c:min val="2010"/>
        </c:scaling>
        <c:delete val="0"/>
        <c:axPos val="b"/>
        <c:numFmt formatCode="General" sourceLinked="1"/>
        <c:majorTickMark val="out"/>
        <c:minorTickMark val="none"/>
        <c:tickLblPos val="nextTo"/>
        <c:crossAx val="121824768"/>
        <c:crosses val="autoZero"/>
        <c:crossBetween val="midCat"/>
      </c:valAx>
      <c:valAx>
        <c:axId val="121824768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12182323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Cons</a:t>
            </a:r>
            <a:r>
              <a:rPr lang="es-CL" baseline="0"/>
              <a:t> No Resid </a:t>
            </a:r>
            <a:endParaRPr lang="es-CL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'NO RESIDENCIALES AS'!$C$6:$C$17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'NO RESIDENCIALES AS'!$J$6:$J$17</c:f>
              <c:numCache>
                <c:formatCode>#,##0</c:formatCode>
                <c:ptCount val="12"/>
                <c:pt idx="0">
                  <c:v>1489316.8900000001</c:v>
                </c:pt>
                <c:pt idx="1">
                  <c:v>1537301.0500000003</c:v>
                </c:pt>
                <c:pt idx="2">
                  <c:v>1501198.33</c:v>
                </c:pt>
                <c:pt idx="3">
                  <c:v>1603262.02</c:v>
                </c:pt>
                <c:pt idx="4">
                  <c:v>1626868.1999999997</c:v>
                </c:pt>
                <c:pt idx="5">
                  <c:v>1705888.5299999998</c:v>
                </c:pt>
                <c:pt idx="6">
                  <c:v>1731292.08</c:v>
                </c:pt>
                <c:pt idx="7">
                  <c:v>1752114.4299999997</c:v>
                </c:pt>
                <c:pt idx="8">
                  <c:v>1734996.44</c:v>
                </c:pt>
                <c:pt idx="9">
                  <c:v>1391190.9500000002</c:v>
                </c:pt>
                <c:pt idx="10">
                  <c:v>1390400.85</c:v>
                </c:pt>
                <c:pt idx="11">
                  <c:v>1557076.6999999997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BF-4019-906D-17E8287C4154}"/>
            </c:ext>
          </c:extLst>
        </c:ser>
        <c:ser>
          <c:idx val="1"/>
          <c:order val="1"/>
          <c:marker>
            <c:symbol val="none"/>
          </c:marker>
          <c:xVal>
            <c:numRef>
              <c:f>'NO RESIDENCIALES AS'!$C$17:$C$33</c:f>
              <c:numCache>
                <c:formatCode>General</c:formatCode>
                <c:ptCount val="1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'NO RESIDENCIALES AS'!$M$17:$M$33</c:f>
              <c:numCache>
                <c:formatCode>#,##0</c:formatCode>
                <c:ptCount val="17"/>
                <c:pt idx="0">
                  <c:v>1557076.6999999997</c:v>
                </c:pt>
                <c:pt idx="1">
                  <c:v>1563079.1232177839</c:v>
                </c:pt>
                <c:pt idx="2">
                  <c:v>1569081.5464355685</c:v>
                </c:pt>
                <c:pt idx="3">
                  <c:v>1575083.9696533531</c:v>
                </c:pt>
                <c:pt idx="4">
                  <c:v>1581086.3928711372</c:v>
                </c:pt>
                <c:pt idx="5">
                  <c:v>1587088.8160889214</c:v>
                </c:pt>
                <c:pt idx="6">
                  <c:v>1593091.239306706</c:v>
                </c:pt>
                <c:pt idx="7">
                  <c:v>1599093.6625244906</c:v>
                </c:pt>
                <c:pt idx="8">
                  <c:v>1605096.0857422748</c:v>
                </c:pt>
                <c:pt idx="9">
                  <c:v>1611098.5089600594</c:v>
                </c:pt>
                <c:pt idx="10">
                  <c:v>1617100.9321778435</c:v>
                </c:pt>
                <c:pt idx="11">
                  <c:v>1623103.3553956281</c:v>
                </c:pt>
                <c:pt idx="12">
                  <c:v>1629105.7786134123</c:v>
                </c:pt>
                <c:pt idx="13">
                  <c:v>1635108.2018311969</c:v>
                </c:pt>
                <c:pt idx="14">
                  <c:v>1641110.6250489815</c:v>
                </c:pt>
                <c:pt idx="15">
                  <c:v>1647113.0482667657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BF-4019-906D-17E8287C4154}"/>
            </c:ext>
          </c:extLst>
        </c:ser>
        <c:ser>
          <c:idx val="2"/>
          <c:order val="2"/>
          <c:marker>
            <c:symbol val="none"/>
          </c:marker>
          <c:xVal>
            <c:numRef>
              <c:f>'NO RESIDENCIALES AS'!$C$6:$C$17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'NO RESIDENCIALES AS'!$K$6:$K$17</c:f>
              <c:numCache>
                <c:formatCode>#,##0</c:formatCode>
                <c:ptCount val="12"/>
                <c:pt idx="0">
                  <c:v>2332771.6</c:v>
                </c:pt>
                <c:pt idx="1">
                  <c:v>2377917.2700000005</c:v>
                </c:pt>
                <c:pt idx="2">
                  <c:v>2432297.9800000004</c:v>
                </c:pt>
                <c:pt idx="3">
                  <c:v>2417613.2699999996</c:v>
                </c:pt>
                <c:pt idx="4">
                  <c:v>2349544.66</c:v>
                </c:pt>
                <c:pt idx="5">
                  <c:v>2359704.5</c:v>
                </c:pt>
                <c:pt idx="6">
                  <c:v>2390846.08</c:v>
                </c:pt>
                <c:pt idx="7">
                  <c:v>2415069.8000000003</c:v>
                </c:pt>
                <c:pt idx="8">
                  <c:v>2403810.44</c:v>
                </c:pt>
                <c:pt idx="9">
                  <c:v>2042630.4799999997</c:v>
                </c:pt>
                <c:pt idx="10">
                  <c:v>2054334.9500000002</c:v>
                </c:pt>
                <c:pt idx="11">
                  <c:v>2413701.7000000002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3BF-4019-906D-17E8287C4154}"/>
            </c:ext>
          </c:extLst>
        </c:ser>
        <c:ser>
          <c:idx val="3"/>
          <c:order val="3"/>
          <c:marker>
            <c:symbol val="none"/>
          </c:marker>
          <c:xVal>
            <c:numRef>
              <c:f>'NO RESIDENCIALES AS'!$C$17:$C$33</c:f>
              <c:numCache>
                <c:formatCode>General</c:formatCode>
                <c:ptCount val="1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'NO RESIDENCIALES AS'!$K$17:$K$33</c:f>
              <c:numCache>
                <c:formatCode>#,##0</c:formatCode>
                <c:ptCount val="17"/>
                <c:pt idx="0">
                  <c:v>2413701.7000000002</c:v>
                </c:pt>
                <c:pt idx="1">
                  <c:v>2419704.1232177843</c:v>
                </c:pt>
                <c:pt idx="2">
                  <c:v>2425706.5464355689</c:v>
                </c:pt>
                <c:pt idx="3">
                  <c:v>2431708.9696533536</c:v>
                </c:pt>
                <c:pt idx="4">
                  <c:v>2437711.3928711377</c:v>
                </c:pt>
                <c:pt idx="5">
                  <c:v>2443713.8160889219</c:v>
                </c:pt>
                <c:pt idx="6">
                  <c:v>2449716.2393067065</c:v>
                </c:pt>
                <c:pt idx="7">
                  <c:v>2455718.6625244911</c:v>
                </c:pt>
                <c:pt idx="8">
                  <c:v>2461721.0857422752</c:v>
                </c:pt>
                <c:pt idx="9">
                  <c:v>2467723.5089600598</c:v>
                </c:pt>
                <c:pt idx="10">
                  <c:v>2473725.932177844</c:v>
                </c:pt>
                <c:pt idx="11">
                  <c:v>2479728.3553956286</c:v>
                </c:pt>
                <c:pt idx="12">
                  <c:v>2485730.7786134128</c:v>
                </c:pt>
                <c:pt idx="13">
                  <c:v>2491733.2018311974</c:v>
                </c:pt>
                <c:pt idx="14">
                  <c:v>2497735.625048982</c:v>
                </c:pt>
                <c:pt idx="15">
                  <c:v>2503738.0482667661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3BF-4019-906D-17E8287C4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823232"/>
        <c:axId val="121824768"/>
      </c:scatterChart>
      <c:valAx>
        <c:axId val="121823232"/>
        <c:scaling>
          <c:orientation val="minMax"/>
          <c:min val="2010"/>
        </c:scaling>
        <c:delete val="0"/>
        <c:axPos val="b"/>
        <c:numFmt formatCode="General" sourceLinked="1"/>
        <c:majorTickMark val="out"/>
        <c:minorTickMark val="none"/>
        <c:tickLblPos val="nextTo"/>
        <c:crossAx val="121824768"/>
        <c:crosses val="autoZero"/>
        <c:crossBetween val="midCat"/>
      </c:valAx>
      <c:valAx>
        <c:axId val="121824768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1218232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forward val="5"/>
            <c:dispRSqr val="1"/>
            <c:dispEq val="1"/>
            <c:trendlineLbl>
              <c:layout>
                <c:manualLayout>
                  <c:x val="-6.6459382217679986E-3"/>
                  <c:y val="0.149883582200938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L"/>
                </a:p>
              </c:txPr>
            </c:trendlineLbl>
          </c:trendline>
          <c:cat>
            <c:numRef>
              <c:f>'FUENTE PROPIA (AS)'!$C$9:$C$17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'FUENTE PROPIA (AS)'!$F$9:$F$17</c:f>
              <c:numCache>
                <c:formatCode>#,##0</c:formatCode>
                <c:ptCount val="9"/>
                <c:pt idx="0">
                  <c:v>283329</c:v>
                </c:pt>
                <c:pt idx="1">
                  <c:v>233953</c:v>
                </c:pt>
                <c:pt idx="2">
                  <c:v>258872</c:v>
                </c:pt>
                <c:pt idx="3">
                  <c:v>215105</c:v>
                </c:pt>
                <c:pt idx="4">
                  <c:v>223253</c:v>
                </c:pt>
                <c:pt idx="5">
                  <c:v>257291.43</c:v>
                </c:pt>
                <c:pt idx="6">
                  <c:v>241058</c:v>
                </c:pt>
                <c:pt idx="7">
                  <c:v>233076</c:v>
                </c:pt>
                <c:pt idx="8">
                  <c:v>211650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09-4480-AF46-BA175E5A4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1414568"/>
        <c:axId val="1071409320"/>
      </c:lineChart>
      <c:catAx>
        <c:axId val="107141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71409320"/>
        <c:crosses val="autoZero"/>
        <c:auto val="1"/>
        <c:lblAlgn val="ctr"/>
        <c:lblOffset val="100"/>
        <c:noMultiLvlLbl val="0"/>
      </c:catAx>
      <c:valAx>
        <c:axId val="1071409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71414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CONSUMOS TOTALES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1653937007874016"/>
          <c:y val="0.13425925925925927"/>
          <c:w val="0.82757174103237097"/>
          <c:h val="0.6888969087197434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0"/>
            <c:dispRSqr val="0"/>
            <c:dispEq val="0"/>
          </c:trendline>
          <c:xVal>
            <c:numRef>
              <c:f>'Consolida Proyecciones AP '!$A$5:$A$17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xVal>
          <c:yVal>
            <c:numRef>
              <c:f>'Consolida Proyecciones AP '!$Z$5:$Z$17</c:f>
              <c:numCache>
                <c:formatCode>#,##0\ </c:formatCode>
                <c:ptCount val="13"/>
                <c:pt idx="0">
                  <c:v>8519866.2699999996</c:v>
                </c:pt>
                <c:pt idx="1">
                  <c:v>8755016.2800000012</c:v>
                </c:pt>
                <c:pt idx="2">
                  <c:v>8937520.6600000001</c:v>
                </c:pt>
                <c:pt idx="3">
                  <c:v>9020332.5599999987</c:v>
                </c:pt>
                <c:pt idx="4">
                  <c:v>9299382.7300000004</c:v>
                </c:pt>
                <c:pt idx="5">
                  <c:v>9545778.9699999988</c:v>
                </c:pt>
                <c:pt idx="6">
                  <c:v>9783994.0700000003</c:v>
                </c:pt>
                <c:pt idx="7">
                  <c:v>10033261.879999999</c:v>
                </c:pt>
                <c:pt idx="8">
                  <c:v>10057326.949999999</c:v>
                </c:pt>
                <c:pt idx="9">
                  <c:v>9772060.1300000008</c:v>
                </c:pt>
                <c:pt idx="10">
                  <c:v>10065118.669999998</c:v>
                </c:pt>
                <c:pt idx="11">
                  <c:v>10523115.470000001</c:v>
                </c:pt>
                <c:pt idx="12">
                  <c:v>10957933.987794083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B5-4223-9165-236728A4AE6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'Consolida Proyecciones AP '!$A$16:$A$27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xVal>
          <c:yVal>
            <c:numRef>
              <c:f>'Consolida Proyecciones AP '!$Z$16:$Z$27</c:f>
              <c:numCache>
                <c:formatCode>#,##0\ </c:formatCode>
                <c:ptCount val="12"/>
                <c:pt idx="0">
                  <c:v>10523115.470000001</c:v>
                </c:pt>
                <c:pt idx="1">
                  <c:v>10957933.987794083</c:v>
                </c:pt>
                <c:pt idx="2">
                  <c:v>11150254.223460993</c:v>
                </c:pt>
                <c:pt idx="3">
                  <c:v>11342789.322319636</c:v>
                </c:pt>
                <c:pt idx="4">
                  <c:v>11537779.546392042</c:v>
                </c:pt>
                <c:pt idx="5">
                  <c:v>11734599.440419473</c:v>
                </c:pt>
                <c:pt idx="6">
                  <c:v>11934282.187240539</c:v>
                </c:pt>
                <c:pt idx="7">
                  <c:v>12134108.719150433</c:v>
                </c:pt>
                <c:pt idx="8">
                  <c:v>12336420.387137139</c:v>
                </c:pt>
                <c:pt idx="9">
                  <c:v>12540561.725078864</c:v>
                </c:pt>
                <c:pt idx="10">
                  <c:v>12747606.98305409</c:v>
                </c:pt>
                <c:pt idx="11">
                  <c:v>12954724.948015235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9B5-4223-9165-236728A4A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730552"/>
        <c:axId val="638730880"/>
      </c:scatterChart>
      <c:valAx>
        <c:axId val="638730552"/>
        <c:scaling>
          <c:orientation val="minMax"/>
          <c:min val="20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880"/>
        <c:crosses val="autoZero"/>
        <c:crossBetween val="midCat"/>
      </c:valAx>
      <c:valAx>
        <c:axId val="638730880"/>
        <c:scaling>
          <c:orientation val="minMax"/>
          <c:min val="6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CONSUMO UNITARIO TOTAL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1653937007874016"/>
          <c:y val="0.13425925925925927"/>
          <c:w val="0.82757174103237097"/>
          <c:h val="0.6888969087197434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0"/>
            <c:dispRSqr val="0"/>
            <c:dispEq val="0"/>
          </c:trendline>
          <c:xVal>
            <c:numRef>
              <c:f>'Consolida Proyecciones AP '!$A$5:$A$17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xVal>
          <c:yVal>
            <c:numRef>
              <c:f>'Consolida Proyecciones AP '!$P$5:$P$17</c:f>
              <c:numCache>
                <c:formatCode>#,##0.00\ </c:formatCode>
                <c:ptCount val="13"/>
                <c:pt idx="0">
                  <c:v>17.600084014865285</c:v>
                </c:pt>
                <c:pt idx="1">
                  <c:v>17.537285501669594</c:v>
                </c:pt>
                <c:pt idx="2">
                  <c:v>17.381071274382062</c:v>
                </c:pt>
                <c:pt idx="3">
                  <c:v>17.258179271815866</c:v>
                </c:pt>
                <c:pt idx="4">
                  <c:v>17.482211571360356</c:v>
                </c:pt>
                <c:pt idx="5">
                  <c:v>17.642214716601732</c:v>
                </c:pt>
                <c:pt idx="6">
                  <c:v>17.855502596933324</c:v>
                </c:pt>
                <c:pt idx="7">
                  <c:v>17.844238042645067</c:v>
                </c:pt>
                <c:pt idx="8">
                  <c:v>17.718415401148654</c:v>
                </c:pt>
                <c:pt idx="9">
                  <c:v>17.00083008147196</c:v>
                </c:pt>
                <c:pt idx="10">
                  <c:v>17.227476465473561</c:v>
                </c:pt>
                <c:pt idx="11">
                  <c:v>17.750166940487077</c:v>
                </c:pt>
                <c:pt idx="12">
                  <c:v>18.066947843301971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F8-40D3-8F9D-E5EE7C88A39F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'Consolida Proyecciones AP '!$A$16:$A$27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xVal>
          <c:yVal>
            <c:numRef>
              <c:f>'Consolida Proyecciones AP '!$P$16:$P$27</c:f>
              <c:numCache>
                <c:formatCode>#,##0.00\ </c:formatCode>
                <c:ptCount val="12"/>
                <c:pt idx="0">
                  <c:v>17.750166940487077</c:v>
                </c:pt>
                <c:pt idx="1">
                  <c:v>18.066947843301971</c:v>
                </c:pt>
                <c:pt idx="2">
                  <c:v>18.101749237185849</c:v>
                </c:pt>
                <c:pt idx="3">
                  <c:v>18.136457502570007</c:v>
                </c:pt>
                <c:pt idx="4">
                  <c:v>18.17406067503423</c:v>
                </c:pt>
                <c:pt idx="5">
                  <c:v>18.213402361499686</c:v>
                </c:pt>
                <c:pt idx="6">
                  <c:v>18.255336540989386</c:v>
                </c:pt>
                <c:pt idx="7">
                  <c:v>18.296877407608804</c:v>
                </c:pt>
                <c:pt idx="8">
                  <c:v>18.341004046030847</c:v>
                </c:pt>
                <c:pt idx="9">
                  <c:v>18.38659245312974</c:v>
                </c:pt>
                <c:pt idx="10">
                  <c:v>18.434514643317968</c:v>
                </c:pt>
                <c:pt idx="11">
                  <c:v>18.481807318205323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F8-40D3-8F9D-E5EE7C88A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730552"/>
        <c:axId val="638730880"/>
      </c:scatterChart>
      <c:valAx>
        <c:axId val="638730552"/>
        <c:scaling>
          <c:orientation val="minMax"/>
          <c:min val="20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880"/>
        <c:crosses val="autoZero"/>
        <c:crossBetween val="midCat"/>
      </c:valAx>
      <c:valAx>
        <c:axId val="638730880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M3/CLI/MES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69164317423285"/>
          <c:y val="0.17468229606892358"/>
          <c:w val="0.8034868604387414"/>
          <c:h val="0.70737206577991307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'EMPRESA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'EMPRESA AP'!$G$6:$G$17</c:f>
              <c:numCache>
                <c:formatCode>0.00</c:formatCode>
                <c:ptCount val="12"/>
                <c:pt idx="0">
                  <c:v>16.864293634154862</c:v>
                </c:pt>
                <c:pt idx="1">
                  <c:v>17.035283412202066</c:v>
                </c:pt>
                <c:pt idx="2">
                  <c:v>16.882564663656364</c:v>
                </c:pt>
                <c:pt idx="3">
                  <c:v>16.858505537992674</c:v>
                </c:pt>
                <c:pt idx="4">
                  <c:v>17.130349728301326</c:v>
                </c:pt>
                <c:pt idx="5">
                  <c:v>17.38398160617567</c:v>
                </c:pt>
                <c:pt idx="6">
                  <c:v>17.439854885212817</c:v>
                </c:pt>
                <c:pt idx="7">
                  <c:v>17.56756196128303</c:v>
                </c:pt>
                <c:pt idx="8">
                  <c:v>17.355673129294452</c:v>
                </c:pt>
                <c:pt idx="9">
                  <c:v>16.765634649113682</c:v>
                </c:pt>
                <c:pt idx="10">
                  <c:v>16.897851754690404</c:v>
                </c:pt>
                <c:pt idx="11">
                  <c:v>17.299001307567924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4E-4E8B-B719-B3A2AE7C39B9}"/>
            </c:ext>
          </c:extLst>
        </c:ser>
        <c:ser>
          <c:idx val="1"/>
          <c:order val="1"/>
          <c:marker>
            <c:symbol val="none"/>
          </c:marker>
          <c:xVal>
            <c:numRef>
              <c:f>'EMPRESA AP'!$C$17:$C$32</c:f>
              <c:numCache>
                <c:formatCode>General</c:formatCode>
                <c:ptCount val="16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'EMPRESA AP'!$G$17:$G$32</c:f>
              <c:numCache>
                <c:formatCode>0.00</c:formatCode>
                <c:ptCount val="16"/>
                <c:pt idx="0">
                  <c:v>17.299001307567924</c:v>
                </c:pt>
                <c:pt idx="1">
                  <c:v>17.438579630024915</c:v>
                </c:pt>
                <c:pt idx="2">
                  <c:v>17.502418032257363</c:v>
                </c:pt>
                <c:pt idx="3">
                  <c:v>17.566512522117616</c:v>
                </c:pt>
                <c:pt idx="4">
                  <c:v>17.632470887031875</c:v>
                </c:pt>
                <c:pt idx="5">
                  <c:v>17.699639875597864</c:v>
                </c:pt>
                <c:pt idx="6">
                  <c:v>17.768458207610557</c:v>
                </c:pt>
                <c:pt idx="7">
                  <c:v>17.837297065507041</c:v>
                </c:pt>
                <c:pt idx="8">
                  <c:v>17.907802258330257</c:v>
                </c:pt>
                <c:pt idx="9">
                  <c:v>17.979327892603454</c:v>
                </c:pt>
                <c:pt idx="10">
                  <c:v>18.052338179640454</c:v>
                </c:pt>
                <c:pt idx="11">
                  <c:v>18.12518007655429</c:v>
                </c:pt>
                <c:pt idx="12">
                  <c:v>18.199530927332962</c:v>
                </c:pt>
                <c:pt idx="13">
                  <c:v>18.274749875785506</c:v>
                </c:pt>
                <c:pt idx="14">
                  <c:v>18.351322044596913</c:v>
                </c:pt>
                <c:pt idx="15">
                  <c:v>18.427572408170079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14E-4E8B-B719-B3A2AE7C3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16096"/>
        <c:axId val="121317632"/>
      </c:scatterChart>
      <c:valAx>
        <c:axId val="12131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1317632"/>
        <c:crosses val="autoZero"/>
        <c:crossBetween val="midCat"/>
      </c:valAx>
      <c:valAx>
        <c:axId val="121317632"/>
        <c:scaling>
          <c:orientation val="minMax"/>
          <c:max val="20"/>
          <c:min val="1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213160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CLIENTES TOTALES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1868636407130639"/>
          <c:y val="0.13425935423356289"/>
          <c:w val="0.82757174103237097"/>
          <c:h val="0.7146923472369168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0"/>
            <c:dispRSqr val="0"/>
            <c:dispEq val="0"/>
          </c:trendline>
          <c:xVal>
            <c:numRef>
              <c:f>'Consolida Proyecciones AP '!$A$5:$A$15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xVal>
          <c:yVal>
            <c:numRef>
              <c:f>'Consolida Proyecciones AP '!$F$5:$F$15</c:f>
              <c:numCache>
                <c:formatCode>#,##0\ </c:formatCode>
                <c:ptCount val="11"/>
                <c:pt idx="0">
                  <c:v>41024</c:v>
                </c:pt>
                <c:pt idx="1">
                  <c:v>42058</c:v>
                </c:pt>
                <c:pt idx="2">
                  <c:v>43191</c:v>
                </c:pt>
                <c:pt idx="3">
                  <c:v>43979</c:v>
                </c:pt>
                <c:pt idx="4">
                  <c:v>44795</c:v>
                </c:pt>
                <c:pt idx="5">
                  <c:v>45314</c:v>
                </c:pt>
                <c:pt idx="6">
                  <c:v>46265</c:v>
                </c:pt>
                <c:pt idx="7">
                  <c:v>47201</c:v>
                </c:pt>
                <c:pt idx="8">
                  <c:v>47758</c:v>
                </c:pt>
                <c:pt idx="9">
                  <c:v>48106</c:v>
                </c:pt>
                <c:pt idx="10">
                  <c:v>49006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6E4-42EB-B60D-B0578231CD4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'Consolida Proyecciones AP '!$A$15:$A$27</c:f>
              <c:numCache>
                <c:formatCode>General</c:formatCode>
                <c:ptCount val="1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</c:numCache>
            </c:numRef>
          </c:xVal>
          <c:yVal>
            <c:numRef>
              <c:f>'Consolida Proyecciones AP '!$F$15:$F$27</c:f>
              <c:numCache>
                <c:formatCode>#,##0\ </c:formatCode>
                <c:ptCount val="13"/>
                <c:pt idx="0">
                  <c:v>49006</c:v>
                </c:pt>
                <c:pt idx="1">
                  <c:v>50119</c:v>
                </c:pt>
                <c:pt idx="2">
                  <c:v>50905.251933594322</c:v>
                </c:pt>
                <c:pt idx="3">
                  <c:v>51693.620512506495</c:v>
                </c:pt>
                <c:pt idx="4">
                  <c:v>52479.872446100817</c:v>
                </c:pt>
                <c:pt idx="5">
                  <c:v>53266.124379695138</c:v>
                </c:pt>
                <c:pt idx="6">
                  <c:v>54052.376313289453</c:v>
                </c:pt>
                <c:pt idx="7">
                  <c:v>54840.744892201634</c:v>
                </c:pt>
                <c:pt idx="8">
                  <c:v>55626.996825795955</c:v>
                </c:pt>
                <c:pt idx="9">
                  <c:v>56413.248759390277</c:v>
                </c:pt>
                <c:pt idx="10">
                  <c:v>57199.500692984591</c:v>
                </c:pt>
                <c:pt idx="11">
                  <c:v>57987.869271896772</c:v>
                </c:pt>
                <c:pt idx="12">
                  <c:v>58774.121205491094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6E4-42EB-B60D-B0578231C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730552"/>
        <c:axId val="638730880"/>
      </c:scatterChart>
      <c:valAx>
        <c:axId val="638730552"/>
        <c:scaling>
          <c:orientation val="minMax"/>
          <c:min val="20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880"/>
        <c:crosses val="autoZero"/>
        <c:crossBetween val="midCat"/>
      </c:valAx>
      <c:valAx>
        <c:axId val="638730880"/>
        <c:scaling>
          <c:orientation val="minMax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CONSUMOS RESIDENCIALES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1653937007874016"/>
          <c:y val="0.13425925925925927"/>
          <c:w val="0.82757174103237097"/>
          <c:h val="0.6888969087197434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'Consolida Proyecciones AP '!$A$5:$A$17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xVal>
          <c:yVal>
            <c:numRef>
              <c:f>'Consolida Proyecciones AP '!$V$5:$V$17</c:f>
              <c:numCache>
                <c:formatCode>#,##0\ </c:formatCode>
                <c:ptCount val="13"/>
                <c:pt idx="0">
                  <c:v>5968710.6699999999</c:v>
                </c:pt>
                <c:pt idx="1">
                  <c:v>6218700.0099999998</c:v>
                </c:pt>
                <c:pt idx="2">
                  <c:v>6316584.6799999997</c:v>
                </c:pt>
                <c:pt idx="3">
                  <c:v>6477406.29</c:v>
                </c:pt>
                <c:pt idx="4">
                  <c:v>6855620.0700000003</c:v>
                </c:pt>
                <c:pt idx="5">
                  <c:v>7089393.4699999988</c:v>
                </c:pt>
                <c:pt idx="6">
                  <c:v>7287226.9899999993</c:v>
                </c:pt>
                <c:pt idx="7">
                  <c:v>7530981.080000001</c:v>
                </c:pt>
                <c:pt idx="8">
                  <c:v>7538074.5099999998</c:v>
                </c:pt>
                <c:pt idx="9">
                  <c:v>7631073.6499999994</c:v>
                </c:pt>
                <c:pt idx="10">
                  <c:v>7878154.7199999997</c:v>
                </c:pt>
                <c:pt idx="11">
                  <c:v>7985004.7699999996</c:v>
                </c:pt>
                <c:pt idx="12">
                  <c:v>8225957.686278698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64-42EA-9C0C-51B12335D3D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'Consolida Proyecciones AP '!$A$16:$A$27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xVal>
          <c:yVal>
            <c:numRef>
              <c:f>'Consolida Proyecciones AP '!$V$16:$V$27</c:f>
              <c:numCache>
                <c:formatCode>#,##0\ </c:formatCode>
                <c:ptCount val="12"/>
                <c:pt idx="0">
                  <c:v>7985004.7699999996</c:v>
                </c:pt>
                <c:pt idx="1">
                  <c:v>8225957.686278698</c:v>
                </c:pt>
                <c:pt idx="2">
                  <c:v>8423020.4733241908</c:v>
                </c:pt>
                <c:pt idx="3">
                  <c:v>8620995.2448477428</c:v>
                </c:pt>
                <c:pt idx="4">
                  <c:v>8821358.7591627017</c:v>
                </c:pt>
                <c:pt idx="5">
                  <c:v>9023740.0622465573</c:v>
                </c:pt>
                <c:pt idx="6">
                  <c:v>9228912.7718584239</c:v>
                </c:pt>
                <c:pt idx="7">
                  <c:v>9434936.5155319832</c:v>
                </c:pt>
                <c:pt idx="8">
                  <c:v>9643373.9490167275</c:v>
                </c:pt>
                <c:pt idx="9">
                  <c:v>9853829.1712703668</c:v>
                </c:pt>
                <c:pt idx="10">
                  <c:v>10067111.803448606</c:v>
                </c:pt>
                <c:pt idx="11">
                  <c:v>10281184.519272173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864-42EA-9C0C-51B12335D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730552"/>
        <c:axId val="638730880"/>
      </c:scatterChart>
      <c:valAx>
        <c:axId val="638730552"/>
        <c:scaling>
          <c:orientation val="minMax"/>
          <c:min val="20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880"/>
        <c:crosses val="autoZero"/>
        <c:crossBetween val="midCat"/>
      </c:valAx>
      <c:valAx>
        <c:axId val="63873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CONSUMO UNITARIO RESID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1653937007874016"/>
          <c:y val="0.13425925925925927"/>
          <c:w val="0.82757174103237097"/>
          <c:h val="0.6888969087197434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5"/>
            <c:dispRSqr val="0"/>
            <c:dispEq val="0"/>
          </c:trendline>
          <c:xVal>
            <c:numRef>
              <c:f>'Consolida Proyecciones AP '!$A$5:$A$15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xVal>
          <c:yVal>
            <c:numRef>
              <c:f>'Consolida Proyecciones AP '!$L$5:$L$15</c:f>
              <c:numCache>
                <c:formatCode>#,##0.00\ </c:formatCode>
                <c:ptCount val="11"/>
                <c:pt idx="0">
                  <c:v>13.149981096949736</c:v>
                </c:pt>
                <c:pt idx="1">
                  <c:v>13.268683010615032</c:v>
                </c:pt>
                <c:pt idx="2">
                  <c:v>13.061562486429928</c:v>
                </c:pt>
                <c:pt idx="3">
                  <c:v>13.164229137113196</c:v>
                </c:pt>
                <c:pt idx="4">
                  <c:v>13.676365408209067</c:v>
                </c:pt>
                <c:pt idx="5">
                  <c:v>13.896139463316148</c:v>
                </c:pt>
                <c:pt idx="6">
                  <c:v>14.098870867884518</c:v>
                </c:pt>
                <c:pt idx="7">
                  <c:v>14.195015767043582</c:v>
                </c:pt>
                <c:pt idx="8">
                  <c:v>14.068847664889258</c:v>
                </c:pt>
                <c:pt idx="9">
                  <c:v>14.059575563731766</c:v>
                </c:pt>
                <c:pt idx="10">
                  <c:v>14.267392856302031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C8-4C53-B9DE-5CFF9EA189F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'Consolida Proyecciones AP '!$A$15:$A$27</c:f>
              <c:numCache>
                <c:formatCode>General</c:formatCode>
                <c:ptCount val="1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</c:numCache>
            </c:numRef>
          </c:xVal>
          <c:yVal>
            <c:numRef>
              <c:f>'Consolida Proyecciones AP '!$L$15:$L$27</c:f>
              <c:numCache>
                <c:formatCode>#,##0.00\ </c:formatCode>
                <c:ptCount val="13"/>
                <c:pt idx="0">
                  <c:v>14.267392856302031</c:v>
                </c:pt>
                <c:pt idx="1">
                  <c:v>14.24042453738711</c:v>
                </c:pt>
                <c:pt idx="2">
                  <c:v>14.32420802914012</c:v>
                </c:pt>
                <c:pt idx="3">
                  <c:v>14.433760539804561</c:v>
                </c:pt>
                <c:pt idx="4">
                  <c:v>14.541935624653188</c:v>
                </c:pt>
                <c:pt idx="5">
                  <c:v>14.650797516387764</c:v>
                </c:pt>
                <c:pt idx="6">
                  <c:v>14.759658249971363</c:v>
                </c:pt>
                <c:pt idx="7">
                  <c:v>14.869206537350495</c:v>
                </c:pt>
                <c:pt idx="8">
                  <c:v>14.977376541341098</c:v>
                </c:pt>
                <c:pt idx="9">
                  <c:v>15.086234097158098</c:v>
                </c:pt>
                <c:pt idx="10">
                  <c:v>15.195090685072351</c:v>
                </c:pt>
                <c:pt idx="11">
                  <c:v>15.304635476987922</c:v>
                </c:pt>
                <c:pt idx="12">
                  <c:v>15.41280120255785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C8-4C53-B9DE-5CFF9EA18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730552"/>
        <c:axId val="638730880"/>
      </c:scatterChart>
      <c:valAx>
        <c:axId val="638730552"/>
        <c:scaling>
          <c:orientation val="minMax"/>
          <c:min val="20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880"/>
        <c:crosses val="autoZero"/>
        <c:crossBetween val="midCat"/>
      </c:valAx>
      <c:valAx>
        <c:axId val="638730880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CONSUMOS NO RESID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1653937007874016"/>
          <c:y val="0.13425925925925927"/>
          <c:w val="0.82757174103237097"/>
          <c:h val="0.6888969087197434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0"/>
            <c:dispRSqr val="0"/>
            <c:dispEq val="0"/>
          </c:trendline>
          <c:xVal>
            <c:numRef>
              <c:f>'Consolida Proyecciones AP '!$A$5:$A$17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xVal>
          <c:yVal>
            <c:numRef>
              <c:f>'Consolida Proyecciones AP '!$W$5:$W$17</c:f>
              <c:numCache>
                <c:formatCode>#,##0\ </c:formatCode>
                <c:ptCount val="13"/>
                <c:pt idx="0">
                  <c:v>2332771.6</c:v>
                </c:pt>
                <c:pt idx="1">
                  <c:v>2377917.2700000005</c:v>
                </c:pt>
                <c:pt idx="2">
                  <c:v>2432297.9800000004</c:v>
                </c:pt>
                <c:pt idx="3">
                  <c:v>2417613.2699999996</c:v>
                </c:pt>
                <c:pt idx="4">
                  <c:v>2349544.66</c:v>
                </c:pt>
                <c:pt idx="5">
                  <c:v>2359704.5</c:v>
                </c:pt>
                <c:pt idx="6">
                  <c:v>2390846.08</c:v>
                </c:pt>
                <c:pt idx="7">
                  <c:v>2415069.8000000003</c:v>
                </c:pt>
                <c:pt idx="8">
                  <c:v>2403810.44</c:v>
                </c:pt>
                <c:pt idx="9">
                  <c:v>2042630.4799999997</c:v>
                </c:pt>
                <c:pt idx="10">
                  <c:v>2054334.9500000002</c:v>
                </c:pt>
                <c:pt idx="11">
                  <c:v>2413701.7000000002</c:v>
                </c:pt>
                <c:pt idx="12">
                  <c:v>2607567.3015153855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40-45E2-81F5-192A5D75018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'Consolida Proyecciones AP '!$A$16:$A$27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xVal>
          <c:yVal>
            <c:numRef>
              <c:f>'Consolida Proyecciones AP '!$W$16:$W$27</c:f>
              <c:numCache>
                <c:formatCode>#,##0\ </c:formatCode>
                <c:ptCount val="12"/>
                <c:pt idx="0">
                  <c:v>2413701.7000000002</c:v>
                </c:pt>
                <c:pt idx="1">
                  <c:v>2607567.3015153855</c:v>
                </c:pt>
                <c:pt idx="2">
                  <c:v>2602824.750136802</c:v>
                </c:pt>
                <c:pt idx="3">
                  <c:v>2597385.0774718933</c:v>
                </c:pt>
                <c:pt idx="4">
                  <c:v>2592011.787229341</c:v>
                </c:pt>
                <c:pt idx="5">
                  <c:v>2586450.3781729159</c:v>
                </c:pt>
                <c:pt idx="6">
                  <c:v>2580960.4153821147</c:v>
                </c:pt>
                <c:pt idx="7">
                  <c:v>2574763.203618451</c:v>
                </c:pt>
                <c:pt idx="8">
                  <c:v>2568637.4381204112</c:v>
                </c:pt>
                <c:pt idx="9">
                  <c:v>2562323.5538085001</c:v>
                </c:pt>
                <c:pt idx="10">
                  <c:v>2556086.1796054807</c:v>
                </c:pt>
                <c:pt idx="11">
                  <c:v>2549131.428743063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40-45E2-81F5-192A5D75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730552"/>
        <c:axId val="638730880"/>
      </c:scatterChart>
      <c:valAx>
        <c:axId val="638730552"/>
        <c:scaling>
          <c:orientation val="minMax"/>
          <c:min val="20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880"/>
        <c:crosses val="autoZero"/>
        <c:crossBetween val="midCat"/>
      </c:valAx>
      <c:valAx>
        <c:axId val="63873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CONSUMO UNIT NO RESID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1653937007874016"/>
          <c:y val="0.13425925925925927"/>
          <c:w val="0.82757174103237097"/>
          <c:h val="0.6888969087197434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0"/>
            <c:dispRSqr val="0"/>
            <c:dispEq val="0"/>
          </c:trendline>
          <c:xVal>
            <c:numRef>
              <c:f>'Consolida Proyecciones AP '!$A$5:$A$13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xVal>
          <c:yVal>
            <c:numRef>
              <c:f>'Consolida Proyecciones AP '!$M$5:$M$13</c:f>
              <c:numCache>
                <c:formatCode>#,##0.00\ </c:formatCode>
                <c:ptCount val="9"/>
                <c:pt idx="0">
                  <c:v>77.372192371475961</c:v>
                </c:pt>
                <c:pt idx="1">
                  <c:v>77.96961341727328</c:v>
                </c:pt>
                <c:pt idx="2">
                  <c:v>79.650849133837653</c:v>
                </c:pt>
                <c:pt idx="3">
                  <c:v>79.219256504358071</c:v>
                </c:pt>
                <c:pt idx="4">
                  <c:v>77.07721221664535</c:v>
                </c:pt>
                <c:pt idx="5">
                  <c:v>76.848319546668407</c:v>
                </c:pt>
                <c:pt idx="6">
                  <c:v>77.486503970183122</c:v>
                </c:pt>
                <c:pt idx="7">
                  <c:v>76.712718378756122</c:v>
                </c:pt>
                <c:pt idx="8">
                  <c:v>76.156711443416555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62F-4D32-83AF-CB488D46D5E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'Consolida Proyecciones AP '!$A$16:$A$27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xVal>
          <c:yVal>
            <c:numRef>
              <c:f>'Consolida Proyecciones AP '!$M$16:$M$27</c:f>
              <c:numCache>
                <c:formatCode>#,##0.00\ </c:formatCode>
                <c:ptCount val="12"/>
                <c:pt idx="0">
                  <c:v>75.840561176396662</c:v>
                </c:pt>
                <c:pt idx="1">
                  <c:v>81.648143537122493</c:v>
                </c:pt>
                <c:pt idx="2">
                  <c:v>81.082880925660163</c:v>
                </c:pt>
                <c:pt idx="3">
                  <c:v>80.501947362430229</c:v>
                </c:pt>
                <c:pt idx="4">
                  <c:v>79.928848864911174</c:v>
                </c:pt>
                <c:pt idx="5">
                  <c:v>79.355750099451029</c:v>
                </c:pt>
                <c:pt idx="6">
                  <c:v>78.790486544679965</c:v>
                </c:pt>
                <c:pt idx="7">
                  <c:v>78.209551780736248</c:v>
                </c:pt>
                <c:pt idx="8">
                  <c:v>77.636452235297114</c:v>
                </c:pt>
                <c:pt idx="9">
                  <c:v>77.06335243755197</c:v>
                </c:pt>
                <c:pt idx="10">
                  <c:v>76.498087997290426</c:v>
                </c:pt>
                <c:pt idx="11">
                  <c:v>75.917152099941731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62F-4D32-83AF-CB488D46D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730552"/>
        <c:axId val="638730880"/>
      </c:scatterChart>
      <c:valAx>
        <c:axId val="638730552"/>
        <c:scaling>
          <c:orientation val="minMax"/>
          <c:min val="20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880"/>
        <c:crosses val="autoZero"/>
        <c:crossBetween val="midCat"/>
      </c:valAx>
      <c:valAx>
        <c:axId val="638730880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CLIENTES NO RESID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1868636407130639"/>
          <c:y val="0.13425935423356289"/>
          <c:w val="0.82757174103237097"/>
          <c:h val="0.7146923472369168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0"/>
            <c:dispRSqr val="0"/>
            <c:dispEq val="0"/>
          </c:trendline>
          <c:xVal>
            <c:numRef>
              <c:f>'Consolida Proyecciones AP '!$A$5:$A$17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xVal>
          <c:yVal>
            <c:numRef>
              <c:f>'Consolida Proyecciones AP '!$C$5:$C$17</c:f>
              <c:numCache>
                <c:formatCode>#,##0\ </c:formatCode>
                <c:ptCount val="13"/>
                <c:pt idx="0">
                  <c:v>2511</c:v>
                </c:pt>
                <c:pt idx="1">
                  <c:v>2544</c:v>
                </c:pt>
                <c:pt idx="2">
                  <c:v>2544</c:v>
                </c:pt>
                <c:pt idx="3">
                  <c:v>2535</c:v>
                </c:pt>
                <c:pt idx="4">
                  <c:v>2547</c:v>
                </c:pt>
                <c:pt idx="5">
                  <c:v>2562</c:v>
                </c:pt>
                <c:pt idx="6">
                  <c:v>2621</c:v>
                </c:pt>
                <c:pt idx="7">
                  <c:v>2625</c:v>
                </c:pt>
                <c:pt idx="8">
                  <c:v>2649</c:v>
                </c:pt>
                <c:pt idx="9">
                  <c:v>2641</c:v>
                </c:pt>
                <c:pt idx="10">
                  <c:v>2654</c:v>
                </c:pt>
                <c:pt idx="11">
                  <c:v>2654</c:v>
                </c:pt>
                <c:pt idx="12">
                  <c:v>2667.6763925729442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68-4097-8036-911920CCB4E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'Consolida Proyecciones AP '!$A$16:$A$27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xVal>
          <c:yVal>
            <c:numRef>
              <c:f>'Consolida Proyecciones AP '!$C$16:$C$27</c:f>
              <c:numCache>
                <c:formatCode>#,##0\ </c:formatCode>
                <c:ptCount val="12"/>
                <c:pt idx="0">
                  <c:v>2654</c:v>
                </c:pt>
                <c:pt idx="1">
                  <c:v>2667.6763925729442</c:v>
                </c:pt>
                <c:pt idx="2">
                  <c:v>2681.3527851458884</c:v>
                </c:pt>
                <c:pt idx="3">
                  <c:v>2695.0291777188331</c:v>
                </c:pt>
                <c:pt idx="4">
                  <c:v>2708.7055702917773</c:v>
                </c:pt>
                <c:pt idx="5">
                  <c:v>2722.3819628647216</c:v>
                </c:pt>
                <c:pt idx="6">
                  <c:v>2736.0583554376658</c:v>
                </c:pt>
                <c:pt idx="7">
                  <c:v>2749.73474801061</c:v>
                </c:pt>
                <c:pt idx="8">
                  <c:v>2763.4111405835542</c:v>
                </c:pt>
                <c:pt idx="9">
                  <c:v>2777.0875331564985</c:v>
                </c:pt>
                <c:pt idx="10">
                  <c:v>2790.7639257294431</c:v>
                </c:pt>
                <c:pt idx="11">
                  <c:v>2804.4403183023874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568-4097-8036-911920CCB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730552"/>
        <c:axId val="638730880"/>
      </c:scatterChart>
      <c:valAx>
        <c:axId val="638730552"/>
        <c:scaling>
          <c:orientation val="minMax"/>
          <c:min val="20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880"/>
        <c:crosses val="autoZero"/>
        <c:crossBetween val="midCat"/>
      </c:valAx>
      <c:valAx>
        <c:axId val="63873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CONSUMO UNITARIO RESID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1653937007874016"/>
          <c:y val="0.13425925925925927"/>
          <c:w val="0.82757174103237097"/>
          <c:h val="0.6888969087197434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0"/>
            <c:dispRSqr val="0"/>
            <c:dispEq val="0"/>
          </c:trendline>
          <c:xVal>
            <c:numRef>
              <c:f>'Consolida Proyecciones AP '!$A$5:$A$17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xVal>
          <c:yVal>
            <c:numRef>
              <c:f>'Consolida Proyecciones AP '!$L$5:$L$17</c:f>
              <c:numCache>
                <c:formatCode>#,##0.00\ </c:formatCode>
                <c:ptCount val="13"/>
                <c:pt idx="0">
                  <c:v>13.149981096949736</c:v>
                </c:pt>
                <c:pt idx="1">
                  <c:v>13.268683010615032</c:v>
                </c:pt>
                <c:pt idx="2">
                  <c:v>13.061562486429928</c:v>
                </c:pt>
                <c:pt idx="3">
                  <c:v>13.164229137113196</c:v>
                </c:pt>
                <c:pt idx="4">
                  <c:v>13.676365408209067</c:v>
                </c:pt>
                <c:pt idx="5">
                  <c:v>13.896139463316148</c:v>
                </c:pt>
                <c:pt idx="6">
                  <c:v>14.098870867884518</c:v>
                </c:pt>
                <c:pt idx="7">
                  <c:v>14.195015767043582</c:v>
                </c:pt>
                <c:pt idx="8">
                  <c:v>14.068847664889258</c:v>
                </c:pt>
                <c:pt idx="9">
                  <c:v>14.059575563731766</c:v>
                </c:pt>
                <c:pt idx="10">
                  <c:v>14.267392856302031</c:v>
                </c:pt>
                <c:pt idx="11">
                  <c:v>14.24042453738711</c:v>
                </c:pt>
                <c:pt idx="12">
                  <c:v>14.32420802914012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6F-44CE-8E15-D023CC2E76D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'Consolida Proyecciones AP '!$A$16:$A$27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xVal>
          <c:yVal>
            <c:numRef>
              <c:f>'Consolida Proyecciones AP '!$L$16:$L$27</c:f>
              <c:numCache>
                <c:formatCode>#,##0.00\ </c:formatCode>
                <c:ptCount val="12"/>
                <c:pt idx="0">
                  <c:v>14.24042453738711</c:v>
                </c:pt>
                <c:pt idx="1">
                  <c:v>14.32420802914012</c:v>
                </c:pt>
                <c:pt idx="2">
                  <c:v>14.433760539804561</c:v>
                </c:pt>
                <c:pt idx="3">
                  <c:v>14.541935624653188</c:v>
                </c:pt>
                <c:pt idx="4">
                  <c:v>14.650797516387764</c:v>
                </c:pt>
                <c:pt idx="5">
                  <c:v>14.759658249971363</c:v>
                </c:pt>
                <c:pt idx="6">
                  <c:v>14.869206537350495</c:v>
                </c:pt>
                <c:pt idx="7">
                  <c:v>14.977376541341098</c:v>
                </c:pt>
                <c:pt idx="8">
                  <c:v>15.086234097158098</c:v>
                </c:pt>
                <c:pt idx="9">
                  <c:v>15.195090685072351</c:v>
                </c:pt>
                <c:pt idx="10">
                  <c:v>15.304635476987922</c:v>
                </c:pt>
                <c:pt idx="11">
                  <c:v>15.41280120255785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16F-44CE-8E15-D023CC2E7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730552"/>
        <c:axId val="638730880"/>
      </c:scatterChart>
      <c:valAx>
        <c:axId val="638730552"/>
        <c:scaling>
          <c:orientation val="minMax"/>
          <c:min val="20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880"/>
        <c:crosses val="autoZero"/>
        <c:crossBetween val="midCat"/>
      </c:valAx>
      <c:valAx>
        <c:axId val="638730880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CLIENTES</a:t>
            </a:r>
            <a:r>
              <a:rPr lang="es-CL" baseline="0"/>
              <a:t> </a:t>
            </a:r>
            <a:r>
              <a:rPr lang="es-CL"/>
              <a:t>RESID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0.11868636407130639"/>
          <c:y val="0.13425935423356289"/>
          <c:w val="0.82757174103237097"/>
          <c:h val="0.7146923472369168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'Consolida Proyecciones AP '!$A$5:$A$17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xVal>
          <c:yVal>
            <c:numRef>
              <c:f>'Consolida Proyecciones AP '!$B$5:$B$17</c:f>
              <c:numCache>
                <c:formatCode>#,##0\ </c:formatCode>
                <c:ptCount val="13"/>
                <c:pt idx="0">
                  <c:v>38510</c:v>
                </c:pt>
                <c:pt idx="1">
                  <c:v>39509</c:v>
                </c:pt>
                <c:pt idx="2">
                  <c:v>40641</c:v>
                </c:pt>
                <c:pt idx="3">
                  <c:v>41434</c:v>
                </c:pt>
                <c:pt idx="4">
                  <c:v>42233</c:v>
                </c:pt>
                <c:pt idx="5">
                  <c:v>42734</c:v>
                </c:pt>
                <c:pt idx="6">
                  <c:v>43624</c:v>
                </c:pt>
                <c:pt idx="7">
                  <c:v>44555</c:v>
                </c:pt>
                <c:pt idx="8">
                  <c:v>45087</c:v>
                </c:pt>
                <c:pt idx="9">
                  <c:v>45442</c:v>
                </c:pt>
                <c:pt idx="10">
                  <c:v>46329</c:v>
                </c:pt>
                <c:pt idx="11">
                  <c:v>47439</c:v>
                </c:pt>
                <c:pt idx="12">
                  <c:v>48211.575541021375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32-4859-BDF8-3F93B2C3497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'Consolida Proyecciones AP '!$A$16:$A$27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xVal>
          <c:yVal>
            <c:numRef>
              <c:f>'Consolida Proyecciones AP '!$B$16:$B$27</c:f>
              <c:numCache>
                <c:formatCode>#,##0\ </c:formatCode>
                <c:ptCount val="12"/>
                <c:pt idx="0">
                  <c:v>47439</c:v>
                </c:pt>
                <c:pt idx="1">
                  <c:v>48211.575541021375</c:v>
                </c:pt>
                <c:pt idx="2">
                  <c:v>48986.26772736061</c:v>
                </c:pt>
                <c:pt idx="3">
                  <c:v>49758.843268381985</c:v>
                </c:pt>
                <c:pt idx="4">
                  <c:v>50531.41880940336</c:v>
                </c:pt>
                <c:pt idx="5">
                  <c:v>51303.994350424735</c:v>
                </c:pt>
                <c:pt idx="6">
                  <c:v>52078.686536763969</c:v>
                </c:pt>
                <c:pt idx="7">
                  <c:v>52851.262077785344</c:v>
                </c:pt>
                <c:pt idx="8">
                  <c:v>53623.83761880672</c:v>
                </c:pt>
                <c:pt idx="9">
                  <c:v>54396.413159828095</c:v>
                </c:pt>
                <c:pt idx="10">
                  <c:v>55171.105346167329</c:v>
                </c:pt>
                <c:pt idx="11">
                  <c:v>55943.680887188704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32-4859-BDF8-3F93B2C34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730552"/>
        <c:axId val="638730880"/>
      </c:scatterChart>
      <c:valAx>
        <c:axId val="638730552"/>
        <c:scaling>
          <c:orientation val="minMax"/>
          <c:min val="20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880"/>
        <c:crosses val="autoZero"/>
        <c:crossBetween val="midCat"/>
      </c:valAx>
      <c:valAx>
        <c:axId val="638730880"/>
        <c:scaling>
          <c:orientation val="minMax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38730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Clientes Tot AP (incluye 52 BIS)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'Resumen-AP_mensual'!$B$4:$B$147</c:f>
              <c:numCache>
                <c:formatCode>mmm\-yy</c:formatCode>
                <c:ptCount val="144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  <c:pt idx="120">
                  <c:v>44197</c:v>
                </c:pt>
                <c:pt idx="121">
                  <c:v>44228</c:v>
                </c:pt>
                <c:pt idx="122">
                  <c:v>44256</c:v>
                </c:pt>
                <c:pt idx="123">
                  <c:v>44287</c:v>
                </c:pt>
                <c:pt idx="124">
                  <c:v>44317</c:v>
                </c:pt>
                <c:pt idx="125">
                  <c:v>44348</c:v>
                </c:pt>
                <c:pt idx="126">
                  <c:v>44378</c:v>
                </c:pt>
                <c:pt idx="127">
                  <c:v>44409</c:v>
                </c:pt>
                <c:pt idx="128">
                  <c:v>44440</c:v>
                </c:pt>
                <c:pt idx="129">
                  <c:v>44470</c:v>
                </c:pt>
                <c:pt idx="130">
                  <c:v>44501</c:v>
                </c:pt>
                <c:pt idx="131">
                  <c:v>44531</c:v>
                </c:pt>
                <c:pt idx="132">
                  <c:v>44562</c:v>
                </c:pt>
                <c:pt idx="133">
                  <c:v>44593</c:v>
                </c:pt>
                <c:pt idx="134">
                  <c:v>44621</c:v>
                </c:pt>
                <c:pt idx="135">
                  <c:v>44652</c:v>
                </c:pt>
                <c:pt idx="136">
                  <c:v>44682</c:v>
                </c:pt>
                <c:pt idx="137">
                  <c:v>44713</c:v>
                </c:pt>
                <c:pt idx="138">
                  <c:v>44743</c:v>
                </c:pt>
                <c:pt idx="139">
                  <c:v>44774</c:v>
                </c:pt>
                <c:pt idx="140">
                  <c:v>44805</c:v>
                </c:pt>
                <c:pt idx="141">
                  <c:v>44835</c:v>
                </c:pt>
                <c:pt idx="142">
                  <c:v>44866</c:v>
                </c:pt>
                <c:pt idx="143">
                  <c:v>44896</c:v>
                </c:pt>
              </c:numCache>
            </c:numRef>
          </c:xVal>
          <c:yVal>
            <c:numRef>
              <c:f>'Resumen-AP_mensual'!$F$4:$F$147</c:f>
              <c:numCache>
                <c:formatCode>#,##0</c:formatCode>
                <c:ptCount val="144"/>
                <c:pt idx="0">
                  <c:v>39960</c:v>
                </c:pt>
                <c:pt idx="1">
                  <c:v>40010</c:v>
                </c:pt>
                <c:pt idx="2">
                  <c:v>40050</c:v>
                </c:pt>
                <c:pt idx="3">
                  <c:v>40060</c:v>
                </c:pt>
                <c:pt idx="4">
                  <c:v>40271</c:v>
                </c:pt>
                <c:pt idx="5">
                  <c:v>40352</c:v>
                </c:pt>
                <c:pt idx="6">
                  <c:v>40352</c:v>
                </c:pt>
                <c:pt idx="7">
                  <c:v>40372</c:v>
                </c:pt>
                <c:pt idx="8">
                  <c:v>40501</c:v>
                </c:pt>
                <c:pt idx="9">
                  <c:v>40499</c:v>
                </c:pt>
                <c:pt idx="10">
                  <c:v>40630</c:v>
                </c:pt>
                <c:pt idx="11">
                  <c:v>41024</c:v>
                </c:pt>
                <c:pt idx="12">
                  <c:v>41026</c:v>
                </c:pt>
                <c:pt idx="13">
                  <c:v>41173</c:v>
                </c:pt>
                <c:pt idx="14">
                  <c:v>41407</c:v>
                </c:pt>
                <c:pt idx="15">
                  <c:v>41422</c:v>
                </c:pt>
                <c:pt idx="16">
                  <c:v>41599</c:v>
                </c:pt>
                <c:pt idx="17">
                  <c:v>41658</c:v>
                </c:pt>
                <c:pt idx="18">
                  <c:v>41663</c:v>
                </c:pt>
                <c:pt idx="19">
                  <c:v>41654</c:v>
                </c:pt>
                <c:pt idx="20">
                  <c:v>41674</c:v>
                </c:pt>
                <c:pt idx="21">
                  <c:v>41944</c:v>
                </c:pt>
                <c:pt idx="22">
                  <c:v>41945</c:v>
                </c:pt>
                <c:pt idx="23">
                  <c:v>42058</c:v>
                </c:pt>
                <c:pt idx="24">
                  <c:v>42470</c:v>
                </c:pt>
                <c:pt idx="25">
                  <c:v>42470</c:v>
                </c:pt>
                <c:pt idx="26">
                  <c:v>42670</c:v>
                </c:pt>
                <c:pt idx="27">
                  <c:v>42774</c:v>
                </c:pt>
                <c:pt idx="28">
                  <c:v>42834</c:v>
                </c:pt>
                <c:pt idx="29">
                  <c:v>42851</c:v>
                </c:pt>
                <c:pt idx="30">
                  <c:v>42848</c:v>
                </c:pt>
                <c:pt idx="31">
                  <c:v>43002</c:v>
                </c:pt>
                <c:pt idx="32">
                  <c:v>43000</c:v>
                </c:pt>
                <c:pt idx="33">
                  <c:v>43004</c:v>
                </c:pt>
                <c:pt idx="34">
                  <c:v>43096</c:v>
                </c:pt>
                <c:pt idx="35">
                  <c:v>43191</c:v>
                </c:pt>
                <c:pt idx="36">
                  <c:v>43309</c:v>
                </c:pt>
                <c:pt idx="37">
                  <c:v>43309</c:v>
                </c:pt>
                <c:pt idx="38">
                  <c:v>43327</c:v>
                </c:pt>
                <c:pt idx="39">
                  <c:v>43396</c:v>
                </c:pt>
                <c:pt idx="40">
                  <c:v>43407</c:v>
                </c:pt>
                <c:pt idx="41">
                  <c:v>43454</c:v>
                </c:pt>
                <c:pt idx="42">
                  <c:v>43454</c:v>
                </c:pt>
                <c:pt idx="43">
                  <c:v>43697</c:v>
                </c:pt>
                <c:pt idx="44">
                  <c:v>43698</c:v>
                </c:pt>
                <c:pt idx="45">
                  <c:v>43804</c:v>
                </c:pt>
                <c:pt idx="46">
                  <c:v>43836</c:v>
                </c:pt>
                <c:pt idx="47">
                  <c:v>43979</c:v>
                </c:pt>
                <c:pt idx="48">
                  <c:v>44054</c:v>
                </c:pt>
                <c:pt idx="49">
                  <c:v>44119</c:v>
                </c:pt>
                <c:pt idx="50">
                  <c:v>44182</c:v>
                </c:pt>
                <c:pt idx="51">
                  <c:v>44212</c:v>
                </c:pt>
                <c:pt idx="52">
                  <c:v>44213</c:v>
                </c:pt>
                <c:pt idx="53">
                  <c:v>44314</c:v>
                </c:pt>
                <c:pt idx="54">
                  <c:v>44314</c:v>
                </c:pt>
                <c:pt idx="55">
                  <c:v>44350</c:v>
                </c:pt>
                <c:pt idx="56">
                  <c:v>44389</c:v>
                </c:pt>
                <c:pt idx="57">
                  <c:v>44419</c:v>
                </c:pt>
                <c:pt idx="58">
                  <c:v>44573</c:v>
                </c:pt>
                <c:pt idx="59">
                  <c:v>44795</c:v>
                </c:pt>
                <c:pt idx="60">
                  <c:v>44943</c:v>
                </c:pt>
                <c:pt idx="61">
                  <c:v>44962</c:v>
                </c:pt>
                <c:pt idx="62">
                  <c:v>44967</c:v>
                </c:pt>
                <c:pt idx="63">
                  <c:v>44993</c:v>
                </c:pt>
                <c:pt idx="64">
                  <c:v>45032</c:v>
                </c:pt>
                <c:pt idx="65">
                  <c:v>45101</c:v>
                </c:pt>
                <c:pt idx="66">
                  <c:v>45116</c:v>
                </c:pt>
                <c:pt idx="67">
                  <c:v>45093</c:v>
                </c:pt>
                <c:pt idx="68">
                  <c:v>45102</c:v>
                </c:pt>
                <c:pt idx="69">
                  <c:v>45145</c:v>
                </c:pt>
                <c:pt idx="70">
                  <c:v>45308</c:v>
                </c:pt>
                <c:pt idx="71">
                  <c:v>45314</c:v>
                </c:pt>
                <c:pt idx="72">
                  <c:v>45500</c:v>
                </c:pt>
                <c:pt idx="73">
                  <c:v>45511</c:v>
                </c:pt>
                <c:pt idx="74">
                  <c:v>45511</c:v>
                </c:pt>
                <c:pt idx="75">
                  <c:v>45518</c:v>
                </c:pt>
                <c:pt idx="76">
                  <c:v>45518</c:v>
                </c:pt>
                <c:pt idx="77">
                  <c:v>45541</c:v>
                </c:pt>
                <c:pt idx="78">
                  <c:v>45540</c:v>
                </c:pt>
                <c:pt idx="79">
                  <c:v>45568</c:v>
                </c:pt>
                <c:pt idx="80">
                  <c:v>45577</c:v>
                </c:pt>
                <c:pt idx="81">
                  <c:v>45679</c:v>
                </c:pt>
                <c:pt idx="82">
                  <c:v>46226</c:v>
                </c:pt>
                <c:pt idx="83">
                  <c:v>46265</c:v>
                </c:pt>
                <c:pt idx="84">
                  <c:v>46273</c:v>
                </c:pt>
                <c:pt idx="85">
                  <c:v>46478</c:v>
                </c:pt>
                <c:pt idx="86">
                  <c:v>46735</c:v>
                </c:pt>
                <c:pt idx="87">
                  <c:v>46827</c:v>
                </c:pt>
                <c:pt idx="88">
                  <c:v>46831</c:v>
                </c:pt>
                <c:pt idx="89">
                  <c:v>46936</c:v>
                </c:pt>
                <c:pt idx="90">
                  <c:v>46938</c:v>
                </c:pt>
                <c:pt idx="91">
                  <c:v>46950</c:v>
                </c:pt>
                <c:pt idx="92">
                  <c:v>46953</c:v>
                </c:pt>
                <c:pt idx="93">
                  <c:v>46953</c:v>
                </c:pt>
                <c:pt idx="94">
                  <c:v>47194</c:v>
                </c:pt>
                <c:pt idx="95">
                  <c:v>47201</c:v>
                </c:pt>
                <c:pt idx="96">
                  <c:v>47205</c:v>
                </c:pt>
                <c:pt idx="97">
                  <c:v>47201</c:v>
                </c:pt>
                <c:pt idx="98">
                  <c:v>47202</c:v>
                </c:pt>
                <c:pt idx="99">
                  <c:v>47203</c:v>
                </c:pt>
                <c:pt idx="100">
                  <c:v>47201</c:v>
                </c:pt>
                <c:pt idx="101">
                  <c:v>47271</c:v>
                </c:pt>
                <c:pt idx="102">
                  <c:v>47275</c:v>
                </c:pt>
                <c:pt idx="103">
                  <c:v>47285</c:v>
                </c:pt>
                <c:pt idx="104">
                  <c:v>47286</c:v>
                </c:pt>
                <c:pt idx="105">
                  <c:v>47329</c:v>
                </c:pt>
                <c:pt idx="106">
                  <c:v>47404</c:v>
                </c:pt>
                <c:pt idx="107">
                  <c:v>47758</c:v>
                </c:pt>
                <c:pt idx="108">
                  <c:v>47760</c:v>
                </c:pt>
                <c:pt idx="109">
                  <c:v>47765</c:v>
                </c:pt>
                <c:pt idx="110">
                  <c:v>47765</c:v>
                </c:pt>
                <c:pt idx="111">
                  <c:v>47764</c:v>
                </c:pt>
                <c:pt idx="112">
                  <c:v>47764</c:v>
                </c:pt>
                <c:pt idx="113">
                  <c:v>47842</c:v>
                </c:pt>
                <c:pt idx="114">
                  <c:v>47911</c:v>
                </c:pt>
                <c:pt idx="115">
                  <c:v>47956</c:v>
                </c:pt>
                <c:pt idx="116">
                  <c:v>47956</c:v>
                </c:pt>
                <c:pt idx="117">
                  <c:v>48105</c:v>
                </c:pt>
                <c:pt idx="118">
                  <c:v>48105</c:v>
                </c:pt>
                <c:pt idx="119">
                  <c:v>48106</c:v>
                </c:pt>
                <c:pt idx="120">
                  <c:v>48134</c:v>
                </c:pt>
                <c:pt idx="121">
                  <c:v>48277</c:v>
                </c:pt>
                <c:pt idx="122">
                  <c:v>48378</c:v>
                </c:pt>
                <c:pt idx="123">
                  <c:v>48384</c:v>
                </c:pt>
                <c:pt idx="124">
                  <c:v>48694</c:v>
                </c:pt>
                <c:pt idx="125">
                  <c:v>48695</c:v>
                </c:pt>
                <c:pt idx="126">
                  <c:v>48860</c:v>
                </c:pt>
                <c:pt idx="127">
                  <c:v>48906</c:v>
                </c:pt>
                <c:pt idx="128">
                  <c:v>48952</c:v>
                </c:pt>
                <c:pt idx="129">
                  <c:v>48956</c:v>
                </c:pt>
                <c:pt idx="130">
                  <c:v>49006</c:v>
                </c:pt>
                <c:pt idx="131">
                  <c:v>49006</c:v>
                </c:pt>
                <c:pt idx="132">
                  <c:v>49008</c:v>
                </c:pt>
                <c:pt idx="133">
                  <c:v>49011</c:v>
                </c:pt>
                <c:pt idx="134">
                  <c:v>49078</c:v>
                </c:pt>
                <c:pt idx="135">
                  <c:v>49116</c:v>
                </c:pt>
                <c:pt idx="136">
                  <c:v>49115</c:v>
                </c:pt>
                <c:pt idx="137">
                  <c:v>49264</c:v>
                </c:pt>
                <c:pt idx="138">
                  <c:v>49262</c:v>
                </c:pt>
                <c:pt idx="139">
                  <c:v>49321</c:v>
                </c:pt>
                <c:pt idx="140">
                  <c:v>49726</c:v>
                </c:pt>
                <c:pt idx="141">
                  <c:v>49845</c:v>
                </c:pt>
                <c:pt idx="142">
                  <c:v>49981</c:v>
                </c:pt>
                <c:pt idx="143">
                  <c:v>50119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14-45A5-8678-FB3EAE71A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612176"/>
        <c:axId val="881612504"/>
      </c:scatterChart>
      <c:valAx>
        <c:axId val="88161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504"/>
        <c:crosses val="autoZero"/>
        <c:crossBetween val="midCat"/>
      </c:valAx>
      <c:valAx>
        <c:axId val="881612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Consumos Tot AP (incluye 52 BIS)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'Resumen-AP_mensual'!$B$4:$B$147</c:f>
              <c:numCache>
                <c:formatCode>mmm\-yy</c:formatCode>
                <c:ptCount val="144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  <c:pt idx="120">
                  <c:v>44197</c:v>
                </c:pt>
                <c:pt idx="121">
                  <c:v>44228</c:v>
                </c:pt>
                <c:pt idx="122">
                  <c:v>44256</c:v>
                </c:pt>
                <c:pt idx="123">
                  <c:v>44287</c:v>
                </c:pt>
                <c:pt idx="124">
                  <c:v>44317</c:v>
                </c:pt>
                <c:pt idx="125">
                  <c:v>44348</c:v>
                </c:pt>
                <c:pt idx="126">
                  <c:v>44378</c:v>
                </c:pt>
                <c:pt idx="127">
                  <c:v>44409</c:v>
                </c:pt>
                <c:pt idx="128">
                  <c:v>44440</c:v>
                </c:pt>
                <c:pt idx="129">
                  <c:v>44470</c:v>
                </c:pt>
                <c:pt idx="130">
                  <c:v>44501</c:v>
                </c:pt>
                <c:pt idx="131">
                  <c:v>44531</c:v>
                </c:pt>
                <c:pt idx="132">
                  <c:v>44562</c:v>
                </c:pt>
                <c:pt idx="133">
                  <c:v>44593</c:v>
                </c:pt>
                <c:pt idx="134">
                  <c:v>44621</c:v>
                </c:pt>
                <c:pt idx="135">
                  <c:v>44652</c:v>
                </c:pt>
                <c:pt idx="136">
                  <c:v>44682</c:v>
                </c:pt>
                <c:pt idx="137">
                  <c:v>44713</c:v>
                </c:pt>
                <c:pt idx="138">
                  <c:v>44743</c:v>
                </c:pt>
                <c:pt idx="139">
                  <c:v>44774</c:v>
                </c:pt>
                <c:pt idx="140">
                  <c:v>44805</c:v>
                </c:pt>
                <c:pt idx="141">
                  <c:v>44835</c:v>
                </c:pt>
                <c:pt idx="142">
                  <c:v>44866</c:v>
                </c:pt>
                <c:pt idx="143">
                  <c:v>44896</c:v>
                </c:pt>
              </c:numCache>
            </c:numRef>
          </c:xVal>
          <c:yVal>
            <c:numRef>
              <c:f>'Resumen-AP_mensual'!$L$4:$L$147</c:f>
              <c:numCache>
                <c:formatCode>#,##0</c:formatCode>
                <c:ptCount val="144"/>
                <c:pt idx="0">
                  <c:v>758745.42</c:v>
                </c:pt>
                <c:pt idx="1">
                  <c:v>737216.27000000014</c:v>
                </c:pt>
                <c:pt idx="2">
                  <c:v>745930.12999999989</c:v>
                </c:pt>
                <c:pt idx="3">
                  <c:v>733911.26</c:v>
                </c:pt>
                <c:pt idx="4">
                  <c:v>712918.01000000013</c:v>
                </c:pt>
                <c:pt idx="5">
                  <c:v>705783.9800000001</c:v>
                </c:pt>
                <c:pt idx="6">
                  <c:v>689508.04</c:v>
                </c:pt>
                <c:pt idx="7">
                  <c:v>649646.19000000006</c:v>
                </c:pt>
                <c:pt idx="8">
                  <c:v>654794.02999999991</c:v>
                </c:pt>
                <c:pt idx="9">
                  <c:v>677062.72</c:v>
                </c:pt>
                <c:pt idx="10">
                  <c:v>723009.5</c:v>
                </c:pt>
                <c:pt idx="11">
                  <c:v>731340.72000000009</c:v>
                </c:pt>
                <c:pt idx="12">
                  <c:v>832379.46</c:v>
                </c:pt>
                <c:pt idx="13">
                  <c:v>818915.53</c:v>
                </c:pt>
                <c:pt idx="14">
                  <c:v>757376.55999999994</c:v>
                </c:pt>
                <c:pt idx="15">
                  <c:v>751490.92999999982</c:v>
                </c:pt>
                <c:pt idx="16">
                  <c:v>719311.77</c:v>
                </c:pt>
                <c:pt idx="17">
                  <c:v>707994.58000000007</c:v>
                </c:pt>
                <c:pt idx="18">
                  <c:v>673042.45</c:v>
                </c:pt>
                <c:pt idx="19">
                  <c:v>653094.58999999985</c:v>
                </c:pt>
                <c:pt idx="20">
                  <c:v>678550.42</c:v>
                </c:pt>
                <c:pt idx="21">
                  <c:v>689788.12000000011</c:v>
                </c:pt>
                <c:pt idx="22">
                  <c:v>730258.96</c:v>
                </c:pt>
                <c:pt idx="23">
                  <c:v>742812.91</c:v>
                </c:pt>
                <c:pt idx="24">
                  <c:v>772574.93</c:v>
                </c:pt>
                <c:pt idx="25">
                  <c:v>840447.87</c:v>
                </c:pt>
                <c:pt idx="26">
                  <c:v>753954.99999999988</c:v>
                </c:pt>
                <c:pt idx="27">
                  <c:v>738026.46</c:v>
                </c:pt>
                <c:pt idx="28">
                  <c:v>750125.1</c:v>
                </c:pt>
                <c:pt idx="29">
                  <c:v>744469.53000000014</c:v>
                </c:pt>
                <c:pt idx="30">
                  <c:v>698086.39</c:v>
                </c:pt>
                <c:pt idx="31">
                  <c:v>693499.69</c:v>
                </c:pt>
                <c:pt idx="32">
                  <c:v>703448.59</c:v>
                </c:pt>
                <c:pt idx="33">
                  <c:v>741899.14000000013</c:v>
                </c:pt>
                <c:pt idx="34">
                  <c:v>750376.21</c:v>
                </c:pt>
                <c:pt idx="35">
                  <c:v>750611.75</c:v>
                </c:pt>
                <c:pt idx="36">
                  <c:v>874714.61</c:v>
                </c:pt>
                <c:pt idx="37">
                  <c:v>862888.52</c:v>
                </c:pt>
                <c:pt idx="38">
                  <c:v>805594.00999999989</c:v>
                </c:pt>
                <c:pt idx="39">
                  <c:v>748203.84999999986</c:v>
                </c:pt>
                <c:pt idx="40">
                  <c:v>744870.42</c:v>
                </c:pt>
                <c:pt idx="41">
                  <c:v>708892.63000000012</c:v>
                </c:pt>
                <c:pt idx="42">
                  <c:v>691173.6399999999</c:v>
                </c:pt>
                <c:pt idx="43">
                  <c:v>682263.99999999988</c:v>
                </c:pt>
                <c:pt idx="44">
                  <c:v>706041.35000000009</c:v>
                </c:pt>
                <c:pt idx="45">
                  <c:v>708997.3</c:v>
                </c:pt>
                <c:pt idx="46">
                  <c:v>749646.53999999992</c:v>
                </c:pt>
                <c:pt idx="47">
                  <c:v>737045.69000000006</c:v>
                </c:pt>
                <c:pt idx="48">
                  <c:v>809195.7</c:v>
                </c:pt>
                <c:pt idx="49">
                  <c:v>887091.19000000006</c:v>
                </c:pt>
                <c:pt idx="50">
                  <c:v>838678.36</c:v>
                </c:pt>
                <c:pt idx="51">
                  <c:v>809687.61999999976</c:v>
                </c:pt>
                <c:pt idx="52">
                  <c:v>771749.30999999994</c:v>
                </c:pt>
                <c:pt idx="53">
                  <c:v>710829.40000000014</c:v>
                </c:pt>
                <c:pt idx="54">
                  <c:v>723068.78</c:v>
                </c:pt>
                <c:pt idx="55">
                  <c:v>732358</c:v>
                </c:pt>
                <c:pt idx="56">
                  <c:v>737328.08000000019</c:v>
                </c:pt>
                <c:pt idx="57">
                  <c:v>733469.30999999994</c:v>
                </c:pt>
                <c:pt idx="58">
                  <c:v>770119.1</c:v>
                </c:pt>
                <c:pt idx="59">
                  <c:v>775807.88000000012</c:v>
                </c:pt>
                <c:pt idx="60">
                  <c:v>840808.2</c:v>
                </c:pt>
                <c:pt idx="61">
                  <c:v>854286.35999999987</c:v>
                </c:pt>
                <c:pt idx="62">
                  <c:v>851321.41999999993</c:v>
                </c:pt>
                <c:pt idx="63">
                  <c:v>838962</c:v>
                </c:pt>
                <c:pt idx="64">
                  <c:v>794959.22</c:v>
                </c:pt>
                <c:pt idx="65">
                  <c:v>768917.84000000008</c:v>
                </c:pt>
                <c:pt idx="66">
                  <c:v>749561.20000000007</c:v>
                </c:pt>
                <c:pt idx="67">
                  <c:v>719673.38</c:v>
                </c:pt>
                <c:pt idx="68">
                  <c:v>745982.29999999993</c:v>
                </c:pt>
                <c:pt idx="69">
                  <c:v>777683.76</c:v>
                </c:pt>
                <c:pt idx="70">
                  <c:v>786537.0199999999</c:v>
                </c:pt>
                <c:pt idx="71">
                  <c:v>817086.27</c:v>
                </c:pt>
                <c:pt idx="72">
                  <c:v>836420.61999999988</c:v>
                </c:pt>
                <c:pt idx="73">
                  <c:v>898121.10000000021</c:v>
                </c:pt>
                <c:pt idx="74">
                  <c:v>850626.75</c:v>
                </c:pt>
                <c:pt idx="75">
                  <c:v>842086.90999999992</c:v>
                </c:pt>
                <c:pt idx="76">
                  <c:v>778238.6399999999</c:v>
                </c:pt>
                <c:pt idx="77">
                  <c:v>769540.25000000012</c:v>
                </c:pt>
                <c:pt idx="78">
                  <c:v>803599.81</c:v>
                </c:pt>
                <c:pt idx="79">
                  <c:v>759458.03999999992</c:v>
                </c:pt>
                <c:pt idx="80">
                  <c:v>770532.99</c:v>
                </c:pt>
                <c:pt idx="81">
                  <c:v>796717.61</c:v>
                </c:pt>
                <c:pt idx="82">
                  <c:v>817004.54999999993</c:v>
                </c:pt>
                <c:pt idx="83">
                  <c:v>861646.8</c:v>
                </c:pt>
                <c:pt idx="84">
                  <c:v>885840.5900000002</c:v>
                </c:pt>
                <c:pt idx="85">
                  <c:v>920354.39000000013</c:v>
                </c:pt>
                <c:pt idx="86">
                  <c:v>889859.75000000012</c:v>
                </c:pt>
                <c:pt idx="87">
                  <c:v>848735.17999999993</c:v>
                </c:pt>
                <c:pt idx="88">
                  <c:v>802285.35</c:v>
                </c:pt>
                <c:pt idx="89">
                  <c:v>812254.78</c:v>
                </c:pt>
                <c:pt idx="90">
                  <c:v>803319.79999999993</c:v>
                </c:pt>
                <c:pt idx="91">
                  <c:v>793107.86999999988</c:v>
                </c:pt>
                <c:pt idx="92">
                  <c:v>822223.13</c:v>
                </c:pt>
                <c:pt idx="93">
                  <c:v>769140.92000000016</c:v>
                </c:pt>
                <c:pt idx="94">
                  <c:v>816147.7699999999</c:v>
                </c:pt>
                <c:pt idx="95">
                  <c:v>869992.34999999986</c:v>
                </c:pt>
                <c:pt idx="96">
                  <c:v>925322</c:v>
                </c:pt>
                <c:pt idx="97">
                  <c:v>964806.75000000012</c:v>
                </c:pt>
                <c:pt idx="98">
                  <c:v>898768.58000000007</c:v>
                </c:pt>
                <c:pt idx="99">
                  <c:v>837323.92</c:v>
                </c:pt>
                <c:pt idx="100">
                  <c:v>833645.61</c:v>
                </c:pt>
                <c:pt idx="101">
                  <c:v>817514.6399999999</c:v>
                </c:pt>
                <c:pt idx="102">
                  <c:v>757996.38000000012</c:v>
                </c:pt>
                <c:pt idx="103">
                  <c:v>773475.83000000007</c:v>
                </c:pt>
                <c:pt idx="104">
                  <c:v>814138.66000000015</c:v>
                </c:pt>
                <c:pt idx="105">
                  <c:v>797629.07000000007</c:v>
                </c:pt>
                <c:pt idx="106">
                  <c:v>813887.67</c:v>
                </c:pt>
                <c:pt idx="107">
                  <c:v>822817.84</c:v>
                </c:pt>
                <c:pt idx="108">
                  <c:v>908569.58999999985</c:v>
                </c:pt>
                <c:pt idx="109">
                  <c:v>945595.95</c:v>
                </c:pt>
                <c:pt idx="110">
                  <c:v>880563.34</c:v>
                </c:pt>
                <c:pt idx="111">
                  <c:v>877452.68</c:v>
                </c:pt>
                <c:pt idx="112">
                  <c:v>830370.70000000019</c:v>
                </c:pt>
                <c:pt idx="113">
                  <c:v>726773.74000000011</c:v>
                </c:pt>
                <c:pt idx="114">
                  <c:v>725321.62</c:v>
                </c:pt>
                <c:pt idx="115">
                  <c:v>743895.32999999984</c:v>
                </c:pt>
                <c:pt idx="116">
                  <c:v>754828.7100000002</c:v>
                </c:pt>
                <c:pt idx="117">
                  <c:v>778730.17999999982</c:v>
                </c:pt>
                <c:pt idx="118">
                  <c:v>792884.49000000011</c:v>
                </c:pt>
                <c:pt idx="119">
                  <c:v>807073.79999999993</c:v>
                </c:pt>
                <c:pt idx="120">
                  <c:v>873914.53</c:v>
                </c:pt>
                <c:pt idx="121">
                  <c:v>905773.40000000014</c:v>
                </c:pt>
                <c:pt idx="122">
                  <c:v>879414.09</c:v>
                </c:pt>
                <c:pt idx="123">
                  <c:v>845810.21</c:v>
                </c:pt>
                <c:pt idx="124">
                  <c:v>810658.89999999991</c:v>
                </c:pt>
                <c:pt idx="125">
                  <c:v>779784.08</c:v>
                </c:pt>
                <c:pt idx="126">
                  <c:v>805310.20000000007</c:v>
                </c:pt>
                <c:pt idx="127">
                  <c:v>822613.76</c:v>
                </c:pt>
                <c:pt idx="128">
                  <c:v>808406.47</c:v>
                </c:pt>
                <c:pt idx="129">
                  <c:v>832148.55999999982</c:v>
                </c:pt>
                <c:pt idx="130">
                  <c:v>829203.87999999989</c:v>
                </c:pt>
                <c:pt idx="131">
                  <c:v>872080.59000000008</c:v>
                </c:pt>
                <c:pt idx="132">
                  <c:v>963863.27</c:v>
                </c:pt>
                <c:pt idx="133">
                  <c:v>948657.86</c:v>
                </c:pt>
                <c:pt idx="134">
                  <c:v>889506.28999999992</c:v>
                </c:pt>
                <c:pt idx="135">
                  <c:v>915542.43000000017</c:v>
                </c:pt>
                <c:pt idx="136">
                  <c:v>888685.05</c:v>
                </c:pt>
                <c:pt idx="137">
                  <c:v>848799.21</c:v>
                </c:pt>
                <c:pt idx="138">
                  <c:v>819667.30999999994</c:v>
                </c:pt>
                <c:pt idx="139">
                  <c:v>803761.87999999989</c:v>
                </c:pt>
                <c:pt idx="140">
                  <c:v>835950.04999999993</c:v>
                </c:pt>
                <c:pt idx="141">
                  <c:v>860480.09000000008</c:v>
                </c:pt>
                <c:pt idx="142">
                  <c:v>863996.54</c:v>
                </c:pt>
                <c:pt idx="143">
                  <c:v>884205.49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E1-4F86-9B91-3C1593D21CE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'Resumen-AP_mensual'!$H$27:$H$147</c:f>
              <c:numCache>
                <c:formatCode>mmm\-yy</c:formatCode>
                <c:ptCount val="121"/>
                <c:pt idx="0">
                  <c:v>41244</c:v>
                </c:pt>
                <c:pt idx="1">
                  <c:v>41275</c:v>
                </c:pt>
                <c:pt idx="2">
                  <c:v>41306</c:v>
                </c:pt>
                <c:pt idx="3">
                  <c:v>41334</c:v>
                </c:pt>
                <c:pt idx="4">
                  <c:v>41365</c:v>
                </c:pt>
                <c:pt idx="5">
                  <c:v>41395</c:v>
                </c:pt>
                <c:pt idx="6">
                  <c:v>41426</c:v>
                </c:pt>
                <c:pt idx="7">
                  <c:v>41456</c:v>
                </c:pt>
                <c:pt idx="8">
                  <c:v>41487</c:v>
                </c:pt>
                <c:pt idx="9">
                  <c:v>41518</c:v>
                </c:pt>
                <c:pt idx="10">
                  <c:v>41548</c:v>
                </c:pt>
                <c:pt idx="11">
                  <c:v>41579</c:v>
                </c:pt>
                <c:pt idx="12">
                  <c:v>41609</c:v>
                </c:pt>
                <c:pt idx="13">
                  <c:v>41640</c:v>
                </c:pt>
                <c:pt idx="14">
                  <c:v>41671</c:v>
                </c:pt>
                <c:pt idx="15">
                  <c:v>41699</c:v>
                </c:pt>
                <c:pt idx="16">
                  <c:v>41730</c:v>
                </c:pt>
                <c:pt idx="17">
                  <c:v>41760</c:v>
                </c:pt>
                <c:pt idx="18">
                  <c:v>41791</c:v>
                </c:pt>
                <c:pt idx="19">
                  <c:v>41821</c:v>
                </c:pt>
                <c:pt idx="20">
                  <c:v>41852</c:v>
                </c:pt>
                <c:pt idx="21">
                  <c:v>41883</c:v>
                </c:pt>
                <c:pt idx="22">
                  <c:v>41913</c:v>
                </c:pt>
                <c:pt idx="23">
                  <c:v>41944</c:v>
                </c:pt>
                <c:pt idx="24">
                  <c:v>41974</c:v>
                </c:pt>
                <c:pt idx="25">
                  <c:v>42005</c:v>
                </c:pt>
                <c:pt idx="26">
                  <c:v>42036</c:v>
                </c:pt>
                <c:pt idx="27">
                  <c:v>42064</c:v>
                </c:pt>
                <c:pt idx="28">
                  <c:v>42095</c:v>
                </c:pt>
                <c:pt idx="29">
                  <c:v>42125</c:v>
                </c:pt>
                <c:pt idx="30">
                  <c:v>42156</c:v>
                </c:pt>
                <c:pt idx="31">
                  <c:v>42186</c:v>
                </c:pt>
                <c:pt idx="32">
                  <c:v>42217</c:v>
                </c:pt>
                <c:pt idx="33">
                  <c:v>42248</c:v>
                </c:pt>
                <c:pt idx="34">
                  <c:v>42278</c:v>
                </c:pt>
                <c:pt idx="35">
                  <c:v>42309</c:v>
                </c:pt>
                <c:pt idx="36">
                  <c:v>42339</c:v>
                </c:pt>
                <c:pt idx="37">
                  <c:v>42370</c:v>
                </c:pt>
                <c:pt idx="38">
                  <c:v>42401</c:v>
                </c:pt>
                <c:pt idx="39">
                  <c:v>42430</c:v>
                </c:pt>
                <c:pt idx="40">
                  <c:v>42461</c:v>
                </c:pt>
                <c:pt idx="41">
                  <c:v>42491</c:v>
                </c:pt>
                <c:pt idx="42">
                  <c:v>42522</c:v>
                </c:pt>
                <c:pt idx="43">
                  <c:v>42552</c:v>
                </c:pt>
                <c:pt idx="44">
                  <c:v>42583</c:v>
                </c:pt>
                <c:pt idx="45">
                  <c:v>42614</c:v>
                </c:pt>
                <c:pt idx="46">
                  <c:v>42644</c:v>
                </c:pt>
                <c:pt idx="47">
                  <c:v>42675</c:v>
                </c:pt>
                <c:pt idx="48">
                  <c:v>42705</c:v>
                </c:pt>
                <c:pt idx="49">
                  <c:v>42736</c:v>
                </c:pt>
                <c:pt idx="50">
                  <c:v>42767</c:v>
                </c:pt>
                <c:pt idx="51">
                  <c:v>42795</c:v>
                </c:pt>
                <c:pt idx="52">
                  <c:v>42826</c:v>
                </c:pt>
                <c:pt idx="53">
                  <c:v>42856</c:v>
                </c:pt>
                <c:pt idx="54">
                  <c:v>42887</c:v>
                </c:pt>
                <c:pt idx="55">
                  <c:v>42917</c:v>
                </c:pt>
                <c:pt idx="56">
                  <c:v>42948</c:v>
                </c:pt>
                <c:pt idx="57">
                  <c:v>42979</c:v>
                </c:pt>
                <c:pt idx="58">
                  <c:v>43009</c:v>
                </c:pt>
                <c:pt idx="59">
                  <c:v>43040</c:v>
                </c:pt>
                <c:pt idx="60">
                  <c:v>43070</c:v>
                </c:pt>
                <c:pt idx="61">
                  <c:v>43101</c:v>
                </c:pt>
                <c:pt idx="62">
                  <c:v>43132</c:v>
                </c:pt>
                <c:pt idx="63">
                  <c:v>43160</c:v>
                </c:pt>
                <c:pt idx="64">
                  <c:v>43191</c:v>
                </c:pt>
                <c:pt idx="65">
                  <c:v>43221</c:v>
                </c:pt>
                <c:pt idx="66">
                  <c:v>43252</c:v>
                </c:pt>
                <c:pt idx="67">
                  <c:v>43282</c:v>
                </c:pt>
                <c:pt idx="68">
                  <c:v>43313</c:v>
                </c:pt>
                <c:pt idx="69">
                  <c:v>43344</c:v>
                </c:pt>
                <c:pt idx="70">
                  <c:v>43374</c:v>
                </c:pt>
                <c:pt idx="71">
                  <c:v>43405</c:v>
                </c:pt>
                <c:pt idx="72">
                  <c:v>43435</c:v>
                </c:pt>
                <c:pt idx="73">
                  <c:v>43466</c:v>
                </c:pt>
                <c:pt idx="74">
                  <c:v>43497</c:v>
                </c:pt>
                <c:pt idx="75">
                  <c:v>43525</c:v>
                </c:pt>
                <c:pt idx="76">
                  <c:v>43556</c:v>
                </c:pt>
                <c:pt idx="77">
                  <c:v>43586</c:v>
                </c:pt>
                <c:pt idx="78">
                  <c:v>43617</c:v>
                </c:pt>
                <c:pt idx="79">
                  <c:v>43647</c:v>
                </c:pt>
                <c:pt idx="80">
                  <c:v>43678</c:v>
                </c:pt>
                <c:pt idx="81">
                  <c:v>43709</c:v>
                </c:pt>
                <c:pt idx="82">
                  <c:v>43739</c:v>
                </c:pt>
                <c:pt idx="83">
                  <c:v>43770</c:v>
                </c:pt>
                <c:pt idx="84">
                  <c:v>43800</c:v>
                </c:pt>
                <c:pt idx="85">
                  <c:v>43831</c:v>
                </c:pt>
                <c:pt idx="86">
                  <c:v>43862</c:v>
                </c:pt>
                <c:pt idx="87">
                  <c:v>43891</c:v>
                </c:pt>
                <c:pt idx="88">
                  <c:v>43922</c:v>
                </c:pt>
                <c:pt idx="89">
                  <c:v>43952</c:v>
                </c:pt>
                <c:pt idx="90">
                  <c:v>43983</c:v>
                </c:pt>
                <c:pt idx="91">
                  <c:v>44013</c:v>
                </c:pt>
                <c:pt idx="92">
                  <c:v>44044</c:v>
                </c:pt>
                <c:pt idx="93">
                  <c:v>44075</c:v>
                </c:pt>
                <c:pt idx="94">
                  <c:v>44105</c:v>
                </c:pt>
                <c:pt idx="95">
                  <c:v>44136</c:v>
                </c:pt>
                <c:pt idx="96">
                  <c:v>44166</c:v>
                </c:pt>
                <c:pt idx="97">
                  <c:v>44197</c:v>
                </c:pt>
                <c:pt idx="98">
                  <c:v>44228</c:v>
                </c:pt>
                <c:pt idx="99">
                  <c:v>44256</c:v>
                </c:pt>
                <c:pt idx="100">
                  <c:v>44287</c:v>
                </c:pt>
                <c:pt idx="101">
                  <c:v>44317</c:v>
                </c:pt>
                <c:pt idx="102">
                  <c:v>44348</c:v>
                </c:pt>
                <c:pt idx="103">
                  <c:v>44378</c:v>
                </c:pt>
                <c:pt idx="104">
                  <c:v>44409</c:v>
                </c:pt>
                <c:pt idx="105">
                  <c:v>44440</c:v>
                </c:pt>
                <c:pt idx="106">
                  <c:v>44470</c:v>
                </c:pt>
                <c:pt idx="107">
                  <c:v>44501</c:v>
                </c:pt>
                <c:pt idx="108">
                  <c:v>44531</c:v>
                </c:pt>
                <c:pt idx="109">
                  <c:v>44562</c:v>
                </c:pt>
                <c:pt idx="110">
                  <c:v>44593</c:v>
                </c:pt>
                <c:pt idx="111">
                  <c:v>44621</c:v>
                </c:pt>
                <c:pt idx="112">
                  <c:v>44652</c:v>
                </c:pt>
                <c:pt idx="113">
                  <c:v>44682</c:v>
                </c:pt>
                <c:pt idx="114">
                  <c:v>44713</c:v>
                </c:pt>
                <c:pt idx="115">
                  <c:v>44743</c:v>
                </c:pt>
                <c:pt idx="116">
                  <c:v>44774</c:v>
                </c:pt>
                <c:pt idx="117">
                  <c:v>44805</c:v>
                </c:pt>
                <c:pt idx="118">
                  <c:v>44835</c:v>
                </c:pt>
                <c:pt idx="119">
                  <c:v>44866</c:v>
                </c:pt>
                <c:pt idx="120">
                  <c:v>44896</c:v>
                </c:pt>
              </c:numCache>
            </c:numRef>
          </c:xVal>
          <c:yVal>
            <c:numRef>
              <c:f>'Resumen-AP_mensual'!$AM$27:$AM$147</c:f>
              <c:numCache>
                <c:formatCode>#,##0</c:formatCode>
                <c:ptCount val="121"/>
                <c:pt idx="0">
                  <c:v>729584.69</c:v>
                </c:pt>
                <c:pt idx="1">
                  <c:v>724600.97916666663</c:v>
                </c:pt>
                <c:pt idx="2">
                  <c:v>726395.34083333332</c:v>
                </c:pt>
                <c:pt idx="3">
                  <c:v>726110.21083333332</c:v>
                </c:pt>
                <c:pt idx="4">
                  <c:v>724988.17166666652</c:v>
                </c:pt>
                <c:pt idx="5">
                  <c:v>727555.94916666672</c:v>
                </c:pt>
                <c:pt idx="6">
                  <c:v>730595.52833333332</c:v>
                </c:pt>
                <c:pt idx="7">
                  <c:v>732682.52333333332</c:v>
                </c:pt>
                <c:pt idx="8">
                  <c:v>736049.61499999987</c:v>
                </c:pt>
                <c:pt idx="9">
                  <c:v>738124.46249999991</c:v>
                </c:pt>
                <c:pt idx="10">
                  <c:v>742467.04749999999</c:v>
                </c:pt>
                <c:pt idx="11">
                  <c:v>744143.48499999999</c:v>
                </c:pt>
                <c:pt idx="12">
                  <c:v>744793.38833333331</c:v>
                </c:pt>
                <c:pt idx="13">
                  <c:v>753305.02833333344</c:v>
                </c:pt>
                <c:pt idx="14">
                  <c:v>755175.08250000002</c:v>
                </c:pt>
                <c:pt idx="15">
                  <c:v>759478.33333333337</c:v>
                </c:pt>
                <c:pt idx="16">
                  <c:v>760326.4491666666</c:v>
                </c:pt>
                <c:pt idx="17">
                  <c:v>759888.5591666667</c:v>
                </c:pt>
                <c:pt idx="18">
                  <c:v>756923.8175</c:v>
                </c:pt>
                <c:pt idx="19">
                  <c:v>756347.75499999989</c:v>
                </c:pt>
                <c:pt idx="20">
                  <c:v>755411.44749999989</c:v>
                </c:pt>
                <c:pt idx="21">
                  <c:v>755627.51083333325</c:v>
                </c:pt>
                <c:pt idx="22">
                  <c:v>752885.6908333333</c:v>
                </c:pt>
                <c:pt idx="23">
                  <c:v>752824.88499999989</c:v>
                </c:pt>
                <c:pt idx="24">
                  <c:v>751694.37999999989</c:v>
                </c:pt>
                <c:pt idx="25">
                  <c:v>746234.47083333333</c:v>
                </c:pt>
                <c:pt idx="26">
                  <c:v>748251.36</c:v>
                </c:pt>
                <c:pt idx="27">
                  <c:v>751008.38916666678</c:v>
                </c:pt>
                <c:pt idx="28">
                  <c:v>756132.03666666674</c:v>
                </c:pt>
                <c:pt idx="29">
                  <c:v>758371.94416666683</c:v>
                </c:pt>
                <c:pt idx="30">
                  <c:v>758533.34166666679</c:v>
                </c:pt>
                <c:pt idx="31">
                  <c:v>761191.27</c:v>
                </c:pt>
                <c:pt idx="32">
                  <c:v>765365.77</c:v>
                </c:pt>
                <c:pt idx="33">
                  <c:v>767972.99750000006</c:v>
                </c:pt>
                <c:pt idx="34">
                  <c:v>770012.33166666667</c:v>
                </c:pt>
                <c:pt idx="35">
                  <c:v>771718.3783333333</c:v>
                </c:pt>
                <c:pt idx="36">
                  <c:v>774948.56083333341</c:v>
                </c:pt>
                <c:pt idx="37">
                  <c:v>777582.93583333318</c:v>
                </c:pt>
                <c:pt idx="38">
                  <c:v>774849.19999999984</c:v>
                </c:pt>
                <c:pt idx="39">
                  <c:v>775902.78833333321</c:v>
                </c:pt>
                <c:pt idx="40">
                  <c:v>778342.32</c:v>
                </c:pt>
                <c:pt idx="41">
                  <c:v>780276.47916666663</c:v>
                </c:pt>
                <c:pt idx="42">
                  <c:v>785117.18250000011</c:v>
                </c:pt>
                <c:pt idx="43">
                  <c:v>787324.88416666666</c:v>
                </c:pt>
                <c:pt idx="44">
                  <c:v>786267.83250000002</c:v>
                </c:pt>
                <c:pt idx="45">
                  <c:v>786989.01750000007</c:v>
                </c:pt>
                <c:pt idx="46">
                  <c:v>790673.55499999982</c:v>
                </c:pt>
                <c:pt idx="47">
                  <c:v>792041.71499999997</c:v>
                </c:pt>
                <c:pt idx="48">
                  <c:v>795481.5808333332</c:v>
                </c:pt>
                <c:pt idx="49">
                  <c:v>795115.9491666666</c:v>
                </c:pt>
                <c:pt idx="50">
                  <c:v>798768.84416666639</c:v>
                </c:pt>
                <c:pt idx="51">
                  <c:v>798710.95500000007</c:v>
                </c:pt>
                <c:pt idx="52">
                  <c:v>798971.36416666675</c:v>
                </c:pt>
                <c:pt idx="53">
                  <c:v>797577.98250000004</c:v>
                </c:pt>
                <c:pt idx="54">
                  <c:v>797629.85000000009</c:v>
                </c:pt>
                <c:pt idx="55">
                  <c:v>802133.0675</c:v>
                </c:pt>
                <c:pt idx="56">
                  <c:v>805448.4558333332</c:v>
                </c:pt>
                <c:pt idx="57">
                  <c:v>807494.34666666656</c:v>
                </c:pt>
                <c:pt idx="58">
                  <c:v>809080.50083333312</c:v>
                </c:pt>
                <c:pt idx="59">
                  <c:v>811619.46166666679</c:v>
                </c:pt>
                <c:pt idx="60">
                  <c:v>815332.83916666685</c:v>
                </c:pt>
                <c:pt idx="61">
                  <c:v>819451.16999999993</c:v>
                </c:pt>
                <c:pt idx="62">
                  <c:v>821303.94416666671</c:v>
                </c:pt>
                <c:pt idx="63">
                  <c:v>824573.36083333334</c:v>
                </c:pt>
                <c:pt idx="64">
                  <c:v>825127.3833333333</c:v>
                </c:pt>
                <c:pt idx="65">
                  <c:v>827131.27583333326</c:v>
                </c:pt>
                <c:pt idx="66">
                  <c:v>830690.81999999983</c:v>
                </c:pt>
                <c:pt idx="67">
                  <c:v>830667.48583333322</c:v>
                </c:pt>
                <c:pt idx="68">
                  <c:v>833471.63833333331</c:v>
                </c:pt>
                <c:pt idx="69">
                  <c:v>837779.15</c:v>
                </c:pt>
                <c:pt idx="70">
                  <c:v>835481.09250000014</c:v>
                </c:pt>
                <c:pt idx="71">
                  <c:v>835409.69416666671</c:v>
                </c:pt>
                <c:pt idx="72">
                  <c:v>836105.15666666662</c:v>
                </c:pt>
                <c:pt idx="73">
                  <c:v>839395.27416666655</c:v>
                </c:pt>
                <c:pt idx="74">
                  <c:v>843099.63749999984</c:v>
                </c:pt>
                <c:pt idx="75">
                  <c:v>843842.03999999992</c:v>
                </c:pt>
                <c:pt idx="76">
                  <c:v>842891.10166666657</c:v>
                </c:pt>
                <c:pt idx="77">
                  <c:v>845504.45666666655</c:v>
                </c:pt>
                <c:pt idx="78">
                  <c:v>845942.77833333332</c:v>
                </c:pt>
                <c:pt idx="79">
                  <c:v>842165.82666666678</c:v>
                </c:pt>
                <c:pt idx="80">
                  <c:v>840529.82333333336</c:v>
                </c:pt>
                <c:pt idx="81">
                  <c:v>839856.11750000005</c:v>
                </c:pt>
                <c:pt idx="82">
                  <c:v>842230.12999999989</c:v>
                </c:pt>
                <c:pt idx="83">
                  <c:v>842041.78833333345</c:v>
                </c:pt>
                <c:pt idx="84">
                  <c:v>838110.5791666666</c:v>
                </c:pt>
                <c:pt idx="85">
                  <c:v>836714.54500000004</c:v>
                </c:pt>
                <c:pt idx="86">
                  <c:v>835113.6449999999</c:v>
                </c:pt>
                <c:pt idx="87">
                  <c:v>833596.54166666663</c:v>
                </c:pt>
                <c:pt idx="88">
                  <c:v>836940.60499999998</c:v>
                </c:pt>
                <c:pt idx="89">
                  <c:v>836667.69583333342</c:v>
                </c:pt>
                <c:pt idx="90">
                  <c:v>829105.95416666672</c:v>
                </c:pt>
                <c:pt idx="91">
                  <c:v>826383.0575</c:v>
                </c:pt>
                <c:pt idx="92">
                  <c:v>823918.01583333325</c:v>
                </c:pt>
                <c:pt idx="93">
                  <c:v>818975.52</c:v>
                </c:pt>
                <c:pt idx="94">
                  <c:v>817400.61249999993</c:v>
                </c:pt>
                <c:pt idx="95">
                  <c:v>815650.34750000003</c:v>
                </c:pt>
                <c:pt idx="96">
                  <c:v>814338.34416666673</c:v>
                </c:pt>
                <c:pt idx="97">
                  <c:v>811450.42249999999</c:v>
                </c:pt>
                <c:pt idx="98">
                  <c:v>808131.87666666659</c:v>
                </c:pt>
                <c:pt idx="99">
                  <c:v>808036.10583333333</c:v>
                </c:pt>
                <c:pt idx="100">
                  <c:v>805399.2333333334</c:v>
                </c:pt>
                <c:pt idx="101">
                  <c:v>803756.58333333349</c:v>
                </c:pt>
                <c:pt idx="102">
                  <c:v>808174.11166666669</c:v>
                </c:pt>
                <c:pt idx="103">
                  <c:v>814839.82666666666</c:v>
                </c:pt>
                <c:pt idx="104">
                  <c:v>821399.6958333333</c:v>
                </c:pt>
                <c:pt idx="105">
                  <c:v>825864.50916666677</c:v>
                </c:pt>
                <c:pt idx="106">
                  <c:v>830316.04083333339</c:v>
                </c:pt>
                <c:pt idx="107">
                  <c:v>833342.65666666662</c:v>
                </c:pt>
                <c:pt idx="108">
                  <c:v>838759.88916666654</c:v>
                </c:pt>
                <c:pt idx="109">
                  <c:v>846255.61749999982</c:v>
                </c:pt>
                <c:pt idx="110">
                  <c:v>849829.32249999989</c:v>
                </c:pt>
                <c:pt idx="111">
                  <c:v>850670.3391666665</c:v>
                </c:pt>
                <c:pt idx="112">
                  <c:v>856481.35749999981</c:v>
                </c:pt>
                <c:pt idx="113">
                  <c:v>862983.53666666662</c:v>
                </c:pt>
                <c:pt idx="114">
                  <c:v>868734.79749999999</c:v>
                </c:pt>
                <c:pt idx="115">
                  <c:v>869931.2233333335</c:v>
                </c:pt>
                <c:pt idx="116">
                  <c:v>868360.2333333334</c:v>
                </c:pt>
                <c:pt idx="117">
                  <c:v>870655.53166666685</c:v>
                </c:pt>
                <c:pt idx="118">
                  <c:v>873016.49250000005</c:v>
                </c:pt>
                <c:pt idx="119">
                  <c:v>875915.88083333336</c:v>
                </c:pt>
                <c:pt idx="120">
                  <c:v>876926.28916666668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BE1-4F86-9B91-3C1593D21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612176"/>
        <c:axId val="881612504"/>
      </c:scatterChart>
      <c:valAx>
        <c:axId val="88161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504"/>
        <c:crosses val="autoZero"/>
        <c:crossBetween val="midCat"/>
      </c:valAx>
      <c:valAx>
        <c:axId val="881612504"/>
        <c:scaling>
          <c:orientation val="minMax"/>
          <c:min val="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TASA CRECIMIENTO CLIENTES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992939535694569"/>
          <c:y val="0.22732648002333042"/>
          <c:w val="0.77206322456925358"/>
          <c:h val="0.65669364246135897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'EMPRESA AP'!$C$7:$C$17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xVal>
          <c:yVal>
            <c:numRef>
              <c:f>'EMPRESA AP'!$E$7:$E$17</c:f>
              <c:numCache>
                <c:formatCode>0.00%</c:formatCode>
                <c:ptCount val="11"/>
                <c:pt idx="0">
                  <c:v>2.5157845981326643E-2</c:v>
                </c:pt>
                <c:pt idx="1">
                  <c:v>2.6918412479490117E-2</c:v>
                </c:pt>
                <c:pt idx="2">
                  <c:v>1.8154451777237401E-2</c:v>
                </c:pt>
                <c:pt idx="3">
                  <c:v>1.8444813391252923E-2</c:v>
                </c:pt>
                <c:pt idx="4">
                  <c:v>1.1523001339883931E-2</c:v>
                </c:pt>
                <c:pt idx="5">
                  <c:v>2.0951077357824088E-2</c:v>
                </c:pt>
                <c:pt idx="6">
                  <c:v>2.0218401989404278E-2</c:v>
                </c:pt>
                <c:pt idx="7">
                  <c:v>1.1784654514624737E-2</c:v>
                </c:pt>
                <c:pt idx="8">
                  <c:v>7.2691469750292281E-3</c:v>
                </c:pt>
                <c:pt idx="9">
                  <c:v>1.8717634091050872E-2</c:v>
                </c:pt>
                <c:pt idx="10">
                  <c:v>2.2660923177428849E-2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66-44C2-A8D7-652A91A43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33632"/>
        <c:axId val="121335168"/>
      </c:scatterChart>
      <c:valAx>
        <c:axId val="12133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1335168"/>
        <c:crosses val="autoZero"/>
        <c:crossBetween val="midCat"/>
      </c:valAx>
      <c:valAx>
        <c:axId val="121335168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21333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Cons</a:t>
            </a:r>
            <a:r>
              <a:rPr lang="es-CL" baseline="0"/>
              <a:t> Unit</a:t>
            </a:r>
            <a:r>
              <a:rPr lang="es-CL"/>
              <a:t> Tot AP (incluye 52 BIS)</a:t>
            </a:r>
          </a:p>
          <a:p>
            <a:pPr>
              <a:defRPr/>
            </a:pP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'Resumen-AP_mensual'!$B$4:$B$147</c:f>
              <c:numCache>
                <c:formatCode>mmm\-yy</c:formatCode>
                <c:ptCount val="144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  <c:pt idx="120">
                  <c:v>44197</c:v>
                </c:pt>
                <c:pt idx="121">
                  <c:v>44228</c:v>
                </c:pt>
                <c:pt idx="122">
                  <c:v>44256</c:v>
                </c:pt>
                <c:pt idx="123">
                  <c:v>44287</c:v>
                </c:pt>
                <c:pt idx="124">
                  <c:v>44317</c:v>
                </c:pt>
                <c:pt idx="125">
                  <c:v>44348</c:v>
                </c:pt>
                <c:pt idx="126">
                  <c:v>44378</c:v>
                </c:pt>
                <c:pt idx="127">
                  <c:v>44409</c:v>
                </c:pt>
                <c:pt idx="128">
                  <c:v>44440</c:v>
                </c:pt>
                <c:pt idx="129">
                  <c:v>44470</c:v>
                </c:pt>
                <c:pt idx="130">
                  <c:v>44501</c:v>
                </c:pt>
                <c:pt idx="131">
                  <c:v>44531</c:v>
                </c:pt>
                <c:pt idx="132">
                  <c:v>44562</c:v>
                </c:pt>
                <c:pt idx="133">
                  <c:v>44593</c:v>
                </c:pt>
                <c:pt idx="134">
                  <c:v>44621</c:v>
                </c:pt>
                <c:pt idx="135">
                  <c:v>44652</c:v>
                </c:pt>
                <c:pt idx="136">
                  <c:v>44682</c:v>
                </c:pt>
                <c:pt idx="137">
                  <c:v>44713</c:v>
                </c:pt>
                <c:pt idx="138">
                  <c:v>44743</c:v>
                </c:pt>
                <c:pt idx="139">
                  <c:v>44774</c:v>
                </c:pt>
                <c:pt idx="140">
                  <c:v>44805</c:v>
                </c:pt>
                <c:pt idx="141">
                  <c:v>44835</c:v>
                </c:pt>
                <c:pt idx="142">
                  <c:v>44866</c:v>
                </c:pt>
                <c:pt idx="143">
                  <c:v>44896</c:v>
                </c:pt>
              </c:numCache>
            </c:numRef>
          </c:xVal>
          <c:yVal>
            <c:numRef>
              <c:f>'Resumen-AP_mensual'!$V$4:$V$147</c:f>
              <c:numCache>
                <c:formatCode>#,##0.00</c:formatCode>
                <c:ptCount val="144"/>
                <c:pt idx="0">
                  <c:v>18.987623123123125</c:v>
                </c:pt>
                <c:pt idx="1">
                  <c:v>18.425800299925022</c:v>
                </c:pt>
                <c:pt idx="2">
                  <c:v>18.624972034956301</c:v>
                </c:pt>
                <c:pt idx="3">
                  <c:v>18.320301048427361</c:v>
                </c:pt>
                <c:pt idx="4">
                  <c:v>17.703012341387105</c:v>
                </c:pt>
                <c:pt idx="5">
                  <c:v>17.490681502775576</c:v>
                </c:pt>
                <c:pt idx="6">
                  <c:v>17.087332474226805</c:v>
                </c:pt>
                <c:pt idx="7">
                  <c:v>16.091503764985635</c:v>
                </c:pt>
                <c:pt idx="8">
                  <c:v>16.167354633218931</c:v>
                </c:pt>
                <c:pt idx="9">
                  <c:v>16.718010815081854</c:v>
                </c:pt>
                <c:pt idx="10">
                  <c:v>17.794966773320208</c:v>
                </c:pt>
                <c:pt idx="11">
                  <c:v>17.827143135725432</c:v>
                </c:pt>
                <c:pt idx="12">
                  <c:v>20.28907180812168</c:v>
                </c:pt>
                <c:pt idx="13">
                  <c:v>19.889624996964031</c:v>
                </c:pt>
                <c:pt idx="14">
                  <c:v>18.291027121018185</c:v>
                </c:pt>
                <c:pt idx="15">
                  <c:v>18.142313987735982</c:v>
                </c:pt>
                <c:pt idx="16">
                  <c:v>17.291563979903362</c:v>
                </c:pt>
                <c:pt idx="17">
                  <c:v>16.995404964232563</c:v>
                </c:pt>
                <c:pt idx="18">
                  <c:v>16.154440390754385</c:v>
                </c:pt>
                <c:pt idx="19">
                  <c:v>15.679036587122482</c:v>
                </c:pt>
                <c:pt idx="20">
                  <c:v>16.28234438738782</c:v>
                </c:pt>
                <c:pt idx="21">
                  <c:v>16.445453938584784</c:v>
                </c:pt>
                <c:pt idx="22">
                  <c:v>17.40991679580403</c:v>
                </c:pt>
                <c:pt idx="23">
                  <c:v>17.661631794188978</c:v>
                </c:pt>
                <c:pt idx="24">
                  <c:v>18.191074405462683</c:v>
                </c:pt>
                <c:pt idx="25">
                  <c:v>19.789212856133741</c:v>
                </c:pt>
                <c:pt idx="26">
                  <c:v>17.669439887508787</c:v>
                </c:pt>
                <c:pt idx="27">
                  <c:v>17.254090335250385</c:v>
                </c:pt>
                <c:pt idx="28">
                  <c:v>17.512375682868747</c:v>
                </c:pt>
                <c:pt idx="29">
                  <c:v>17.373445893911462</c:v>
                </c:pt>
                <c:pt idx="30">
                  <c:v>16.292158093726663</c:v>
                </c:pt>
                <c:pt idx="31">
                  <c:v>16.127149667457328</c:v>
                </c:pt>
                <c:pt idx="32">
                  <c:v>16.359269534883719</c:v>
                </c:pt>
                <c:pt idx="33">
                  <c:v>17.251863547576974</c:v>
                </c:pt>
                <c:pt idx="34">
                  <c:v>17.411736820122517</c:v>
                </c:pt>
                <c:pt idx="35">
                  <c:v>17.378892593364359</c:v>
                </c:pt>
                <c:pt idx="36">
                  <c:v>20.197063197026022</c:v>
                </c:pt>
                <c:pt idx="37">
                  <c:v>19.924000092359556</c:v>
                </c:pt>
                <c:pt idx="38">
                  <c:v>18.5933484893946</c:v>
                </c:pt>
                <c:pt idx="39">
                  <c:v>17.241309106830119</c:v>
                </c:pt>
                <c:pt idx="40">
                  <c:v>17.160145137880988</c:v>
                </c:pt>
                <c:pt idx="41">
                  <c:v>16.313633497491605</c:v>
                </c:pt>
                <c:pt idx="42">
                  <c:v>15.905869195010814</c:v>
                </c:pt>
                <c:pt idx="43">
                  <c:v>15.613520378973382</c:v>
                </c:pt>
                <c:pt idx="44">
                  <c:v>16.15729209574809</c:v>
                </c:pt>
                <c:pt idx="45">
                  <c:v>16.185674824216967</c:v>
                </c:pt>
                <c:pt idx="46">
                  <c:v>17.101162058581984</c:v>
                </c:pt>
                <c:pt idx="47">
                  <c:v>16.759037040405648</c:v>
                </c:pt>
                <c:pt idx="48">
                  <c:v>18.368268488672992</c:v>
                </c:pt>
                <c:pt idx="49">
                  <c:v>20.106783698633244</c:v>
                </c:pt>
                <c:pt idx="50">
                  <c:v>18.98235389977819</c:v>
                </c:pt>
                <c:pt idx="51">
                  <c:v>18.313752374920831</c:v>
                </c:pt>
                <c:pt idx="52">
                  <c:v>17.455257729627032</c:v>
                </c:pt>
                <c:pt idx="53">
                  <c:v>16.040741075055291</c:v>
                </c:pt>
                <c:pt idx="54">
                  <c:v>16.316937762332447</c:v>
                </c:pt>
                <c:pt idx="55">
                  <c:v>16.513145434047349</c:v>
                </c:pt>
                <c:pt idx="56">
                  <c:v>16.610603527901059</c:v>
                </c:pt>
                <c:pt idx="57">
                  <c:v>16.512512888628738</c:v>
                </c:pt>
                <c:pt idx="58">
                  <c:v>17.277703991205438</c:v>
                </c:pt>
                <c:pt idx="59">
                  <c:v>17.319073110838264</c:v>
                </c:pt>
                <c:pt idx="60">
                  <c:v>18.708323876910754</c:v>
                </c:pt>
                <c:pt idx="61">
                  <c:v>19.000185934789375</c:v>
                </c:pt>
                <c:pt idx="62">
                  <c:v>18.932137345164229</c:v>
                </c:pt>
                <c:pt idx="63">
                  <c:v>18.646500566754828</c:v>
                </c:pt>
                <c:pt idx="64">
                  <c:v>17.653207052762479</c:v>
                </c:pt>
                <c:pt idx="65">
                  <c:v>17.048798031085788</c:v>
                </c:pt>
                <c:pt idx="66">
                  <c:v>16.614088128380178</c:v>
                </c:pt>
                <c:pt idx="67">
                  <c:v>15.959758277337945</c:v>
                </c:pt>
                <c:pt idx="68">
                  <c:v>16.539894018003636</c:v>
                </c:pt>
                <c:pt idx="69">
                  <c:v>17.226354192047847</c:v>
                </c:pt>
                <c:pt idx="70">
                  <c:v>17.359782378387919</c:v>
                </c:pt>
                <c:pt idx="71">
                  <c:v>18.031651807388446</c:v>
                </c:pt>
                <c:pt idx="72">
                  <c:v>18.382870769230767</c:v>
                </c:pt>
                <c:pt idx="73">
                  <c:v>19.734154380259721</c:v>
                </c:pt>
                <c:pt idx="74">
                  <c:v>18.690574806090837</c:v>
                </c:pt>
                <c:pt idx="75">
                  <c:v>18.50008590008348</c:v>
                </c:pt>
                <c:pt idx="76">
                  <c:v>17.09738213454018</c:v>
                </c:pt>
                <c:pt idx="77">
                  <c:v>16.897745987132478</c:v>
                </c:pt>
                <c:pt idx="78">
                  <c:v>17.646021299956082</c:v>
                </c:pt>
                <c:pt idx="79">
                  <c:v>16.666477352528087</c:v>
                </c:pt>
                <c:pt idx="80">
                  <c:v>16.906180529653113</c:v>
                </c:pt>
                <c:pt idx="81">
                  <c:v>17.441660500448783</c:v>
                </c:pt>
                <c:pt idx="82">
                  <c:v>17.674134686107383</c:v>
                </c:pt>
                <c:pt idx="83">
                  <c:v>18.624160812709391</c:v>
                </c:pt>
                <c:pt idx="84">
                  <c:v>19.14378989907722</c:v>
                </c:pt>
                <c:pt idx="85">
                  <c:v>19.801936184861656</c:v>
                </c:pt>
                <c:pt idx="86">
                  <c:v>19.040542420027819</c:v>
                </c:pt>
                <c:pt idx="87">
                  <c:v>18.124910414931556</c:v>
                </c:pt>
                <c:pt idx="88">
                  <c:v>17.131501569473212</c:v>
                </c:pt>
                <c:pt idx="89">
                  <c:v>17.305581643088463</c:v>
                </c:pt>
                <c:pt idx="90">
                  <c:v>17.114487195875409</c:v>
                </c:pt>
                <c:pt idx="91">
                  <c:v>16.892606389776354</c:v>
                </c:pt>
                <c:pt idx="92">
                  <c:v>17.511620769705875</c:v>
                </c:pt>
                <c:pt idx="93">
                  <c:v>16.381081507038957</c:v>
                </c:pt>
                <c:pt idx="94">
                  <c:v>17.293464635334999</c:v>
                </c:pt>
                <c:pt idx="95">
                  <c:v>18.431650812482783</c:v>
                </c:pt>
                <c:pt idx="96">
                  <c:v>19.602203156445292</c:v>
                </c:pt>
                <c:pt idx="97">
                  <c:v>20.440387915510268</c:v>
                </c:pt>
                <c:pt idx="98">
                  <c:v>19.040900385576883</c:v>
                </c:pt>
                <c:pt idx="99">
                  <c:v>17.738786094104189</c:v>
                </c:pt>
                <c:pt idx="100">
                  <c:v>17.661609076078896</c:v>
                </c:pt>
                <c:pt idx="101">
                  <c:v>17.294210826934059</c:v>
                </c:pt>
                <c:pt idx="102">
                  <c:v>16.03376795346378</c:v>
                </c:pt>
                <c:pt idx="103">
                  <c:v>16.357741990060273</c:v>
                </c:pt>
                <c:pt idx="104">
                  <c:v>17.217329865076348</c:v>
                </c:pt>
                <c:pt idx="105">
                  <c:v>16.852861247860719</c:v>
                </c:pt>
                <c:pt idx="106">
                  <c:v>17.16917707366467</c:v>
                </c:pt>
                <c:pt idx="107">
                  <c:v>17.22890070773483</c:v>
                </c:pt>
                <c:pt idx="108">
                  <c:v>19.023651381909545</c:v>
                </c:pt>
                <c:pt idx="109">
                  <c:v>19.796837642625352</c:v>
                </c:pt>
                <c:pt idx="110">
                  <c:v>18.435325866220033</c:v>
                </c:pt>
                <c:pt idx="111">
                  <c:v>18.370586215559836</c:v>
                </c:pt>
                <c:pt idx="112">
                  <c:v>17.384865170421243</c:v>
                </c:pt>
                <c:pt idx="113">
                  <c:v>15.191123698842024</c:v>
                </c:pt>
                <c:pt idx="114">
                  <c:v>15.13893719605101</c:v>
                </c:pt>
                <c:pt idx="115">
                  <c:v>15.512038743848525</c:v>
                </c:pt>
                <c:pt idx="116">
                  <c:v>15.740026482609062</c:v>
                </c:pt>
                <c:pt idx="117">
                  <c:v>16.188133873817687</c:v>
                </c:pt>
                <c:pt idx="118">
                  <c:v>16.482371686934833</c:v>
                </c:pt>
                <c:pt idx="119">
                  <c:v>16.776988317465594</c:v>
                </c:pt>
                <c:pt idx="120">
                  <c:v>18.155867578011385</c:v>
                </c:pt>
                <c:pt idx="121">
                  <c:v>18.762006752697975</c:v>
                </c:pt>
                <c:pt idx="122">
                  <c:v>18.177975319360041</c:v>
                </c:pt>
                <c:pt idx="123">
                  <c:v>17.481196469907406</c:v>
                </c:pt>
                <c:pt idx="124">
                  <c:v>16.648024397256332</c:v>
                </c:pt>
                <c:pt idx="125">
                  <c:v>16.01363753978848</c:v>
                </c:pt>
                <c:pt idx="126">
                  <c:v>16.4819934506754</c:v>
                </c:pt>
                <c:pt idx="127">
                  <c:v>16.820303439250807</c:v>
                </c:pt>
                <c:pt idx="128">
                  <c:v>16.514268467069783</c:v>
                </c:pt>
                <c:pt idx="129">
                  <c:v>16.997887082277959</c:v>
                </c:pt>
                <c:pt idx="130">
                  <c:v>16.920456270660733</c:v>
                </c:pt>
                <c:pt idx="131">
                  <c:v>17.795384034608009</c:v>
                </c:pt>
                <c:pt idx="132">
                  <c:v>19.667467964413973</c:v>
                </c:pt>
                <c:pt idx="133">
                  <c:v>19.356019260982229</c:v>
                </c:pt>
                <c:pt idx="134">
                  <c:v>18.124338603855087</c:v>
                </c:pt>
                <c:pt idx="135">
                  <c:v>18.640411067676524</c:v>
                </c:pt>
                <c:pt idx="136">
                  <c:v>18.093964165733485</c:v>
                </c:pt>
                <c:pt idx="137">
                  <c:v>17.229603970444948</c:v>
                </c:pt>
                <c:pt idx="138">
                  <c:v>16.638936908773495</c:v>
                </c:pt>
                <c:pt idx="139">
                  <c:v>16.296544676709715</c:v>
                </c:pt>
                <c:pt idx="140">
                  <c:v>16.811125970317338</c:v>
                </c:pt>
                <c:pt idx="141">
                  <c:v>17.263117464138833</c:v>
                </c:pt>
                <c:pt idx="142">
                  <c:v>17.286499669874551</c:v>
                </c:pt>
                <c:pt idx="143">
                  <c:v>17.642121550709312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CA-47BD-A33D-1537889EF17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'Resumen-AP_mensual'!$AO$27:$AO$147</c:f>
              <c:numCache>
                <c:formatCode>mmm\-yy</c:formatCode>
                <c:ptCount val="121"/>
                <c:pt idx="0">
                  <c:v>41244</c:v>
                </c:pt>
                <c:pt idx="1">
                  <c:v>41275</c:v>
                </c:pt>
                <c:pt idx="2">
                  <c:v>41306</c:v>
                </c:pt>
                <c:pt idx="3">
                  <c:v>41334</c:v>
                </c:pt>
                <c:pt idx="4">
                  <c:v>41365</c:v>
                </c:pt>
                <c:pt idx="5">
                  <c:v>41395</c:v>
                </c:pt>
                <c:pt idx="6">
                  <c:v>41426</c:v>
                </c:pt>
                <c:pt idx="7">
                  <c:v>41456</c:v>
                </c:pt>
                <c:pt idx="8">
                  <c:v>41487</c:v>
                </c:pt>
                <c:pt idx="9">
                  <c:v>41518</c:v>
                </c:pt>
                <c:pt idx="10">
                  <c:v>41548</c:v>
                </c:pt>
                <c:pt idx="11">
                  <c:v>41579</c:v>
                </c:pt>
                <c:pt idx="12">
                  <c:v>41609</c:v>
                </c:pt>
                <c:pt idx="13">
                  <c:v>41640</c:v>
                </c:pt>
                <c:pt idx="14">
                  <c:v>41671</c:v>
                </c:pt>
                <c:pt idx="15">
                  <c:v>41699</c:v>
                </c:pt>
                <c:pt idx="16">
                  <c:v>41730</c:v>
                </c:pt>
                <c:pt idx="17">
                  <c:v>41760</c:v>
                </c:pt>
                <c:pt idx="18">
                  <c:v>41791</c:v>
                </c:pt>
                <c:pt idx="19">
                  <c:v>41821</c:v>
                </c:pt>
                <c:pt idx="20">
                  <c:v>41852</c:v>
                </c:pt>
                <c:pt idx="21">
                  <c:v>41883</c:v>
                </c:pt>
                <c:pt idx="22">
                  <c:v>41913</c:v>
                </c:pt>
                <c:pt idx="23">
                  <c:v>41944</c:v>
                </c:pt>
                <c:pt idx="24">
                  <c:v>41974</c:v>
                </c:pt>
                <c:pt idx="25">
                  <c:v>42005</c:v>
                </c:pt>
                <c:pt idx="26">
                  <c:v>42036</c:v>
                </c:pt>
                <c:pt idx="27">
                  <c:v>42064</c:v>
                </c:pt>
                <c:pt idx="28">
                  <c:v>42095</c:v>
                </c:pt>
                <c:pt idx="29">
                  <c:v>42125</c:v>
                </c:pt>
                <c:pt idx="30">
                  <c:v>42156</c:v>
                </c:pt>
                <c:pt idx="31">
                  <c:v>42186</c:v>
                </c:pt>
                <c:pt idx="32">
                  <c:v>42217</c:v>
                </c:pt>
                <c:pt idx="33">
                  <c:v>42248</c:v>
                </c:pt>
                <c:pt idx="34">
                  <c:v>42278</c:v>
                </c:pt>
                <c:pt idx="35">
                  <c:v>42309</c:v>
                </c:pt>
                <c:pt idx="36">
                  <c:v>42339</c:v>
                </c:pt>
                <c:pt idx="37">
                  <c:v>42370</c:v>
                </c:pt>
                <c:pt idx="38">
                  <c:v>42401</c:v>
                </c:pt>
                <c:pt idx="39">
                  <c:v>42430</c:v>
                </c:pt>
                <c:pt idx="40">
                  <c:v>42461</c:v>
                </c:pt>
                <c:pt idx="41">
                  <c:v>42491</c:v>
                </c:pt>
                <c:pt idx="42">
                  <c:v>42522</c:v>
                </c:pt>
                <c:pt idx="43">
                  <c:v>42552</c:v>
                </c:pt>
                <c:pt idx="44">
                  <c:v>42583</c:v>
                </c:pt>
                <c:pt idx="45">
                  <c:v>42614</c:v>
                </c:pt>
                <c:pt idx="46">
                  <c:v>42644</c:v>
                </c:pt>
                <c:pt idx="47">
                  <c:v>42675</c:v>
                </c:pt>
                <c:pt idx="48">
                  <c:v>42705</c:v>
                </c:pt>
                <c:pt idx="49">
                  <c:v>42736</c:v>
                </c:pt>
                <c:pt idx="50">
                  <c:v>42767</c:v>
                </c:pt>
                <c:pt idx="51">
                  <c:v>42795</c:v>
                </c:pt>
                <c:pt idx="52">
                  <c:v>42826</c:v>
                </c:pt>
                <c:pt idx="53">
                  <c:v>42856</c:v>
                </c:pt>
                <c:pt idx="54">
                  <c:v>42887</c:v>
                </c:pt>
                <c:pt idx="55">
                  <c:v>42917</c:v>
                </c:pt>
                <c:pt idx="56">
                  <c:v>42948</c:v>
                </c:pt>
                <c:pt idx="57">
                  <c:v>42979</c:v>
                </c:pt>
                <c:pt idx="58">
                  <c:v>43009</c:v>
                </c:pt>
                <c:pt idx="59">
                  <c:v>43040</c:v>
                </c:pt>
                <c:pt idx="60">
                  <c:v>43070</c:v>
                </c:pt>
                <c:pt idx="61">
                  <c:v>43101</c:v>
                </c:pt>
                <c:pt idx="62">
                  <c:v>43132</c:v>
                </c:pt>
                <c:pt idx="63">
                  <c:v>43160</c:v>
                </c:pt>
                <c:pt idx="64">
                  <c:v>43191</c:v>
                </c:pt>
                <c:pt idx="65">
                  <c:v>43221</c:v>
                </c:pt>
                <c:pt idx="66">
                  <c:v>43252</c:v>
                </c:pt>
                <c:pt idx="67">
                  <c:v>43282</c:v>
                </c:pt>
                <c:pt idx="68">
                  <c:v>43313</c:v>
                </c:pt>
                <c:pt idx="69">
                  <c:v>43344</c:v>
                </c:pt>
                <c:pt idx="70">
                  <c:v>43374</c:v>
                </c:pt>
                <c:pt idx="71">
                  <c:v>43405</c:v>
                </c:pt>
                <c:pt idx="72">
                  <c:v>43435</c:v>
                </c:pt>
                <c:pt idx="73">
                  <c:v>43466</c:v>
                </c:pt>
                <c:pt idx="74">
                  <c:v>43497</c:v>
                </c:pt>
                <c:pt idx="75">
                  <c:v>43525</c:v>
                </c:pt>
                <c:pt idx="76">
                  <c:v>43556</c:v>
                </c:pt>
                <c:pt idx="77">
                  <c:v>43586</c:v>
                </c:pt>
                <c:pt idx="78">
                  <c:v>43617</c:v>
                </c:pt>
                <c:pt idx="79">
                  <c:v>43647</c:v>
                </c:pt>
                <c:pt idx="80">
                  <c:v>43678</c:v>
                </c:pt>
                <c:pt idx="81">
                  <c:v>43709</c:v>
                </c:pt>
                <c:pt idx="82">
                  <c:v>43739</c:v>
                </c:pt>
                <c:pt idx="83">
                  <c:v>43770</c:v>
                </c:pt>
                <c:pt idx="84">
                  <c:v>43800</c:v>
                </c:pt>
                <c:pt idx="85">
                  <c:v>43831</c:v>
                </c:pt>
                <c:pt idx="86">
                  <c:v>43862</c:v>
                </c:pt>
                <c:pt idx="87">
                  <c:v>43891</c:v>
                </c:pt>
                <c:pt idx="88">
                  <c:v>43922</c:v>
                </c:pt>
                <c:pt idx="89">
                  <c:v>43952</c:v>
                </c:pt>
                <c:pt idx="90">
                  <c:v>43983</c:v>
                </c:pt>
                <c:pt idx="91">
                  <c:v>44013</c:v>
                </c:pt>
                <c:pt idx="92">
                  <c:v>44044</c:v>
                </c:pt>
                <c:pt idx="93">
                  <c:v>44075</c:v>
                </c:pt>
                <c:pt idx="94">
                  <c:v>44105</c:v>
                </c:pt>
                <c:pt idx="95">
                  <c:v>44136</c:v>
                </c:pt>
                <c:pt idx="96">
                  <c:v>44166</c:v>
                </c:pt>
                <c:pt idx="97">
                  <c:v>44197</c:v>
                </c:pt>
                <c:pt idx="98">
                  <c:v>44228</c:v>
                </c:pt>
                <c:pt idx="99">
                  <c:v>44256</c:v>
                </c:pt>
                <c:pt idx="100">
                  <c:v>44287</c:v>
                </c:pt>
                <c:pt idx="101">
                  <c:v>44317</c:v>
                </c:pt>
                <c:pt idx="102">
                  <c:v>44348</c:v>
                </c:pt>
                <c:pt idx="103">
                  <c:v>44378</c:v>
                </c:pt>
                <c:pt idx="104">
                  <c:v>44409</c:v>
                </c:pt>
                <c:pt idx="105">
                  <c:v>44440</c:v>
                </c:pt>
                <c:pt idx="106">
                  <c:v>44470</c:v>
                </c:pt>
                <c:pt idx="107">
                  <c:v>44501</c:v>
                </c:pt>
                <c:pt idx="108">
                  <c:v>44531</c:v>
                </c:pt>
                <c:pt idx="109">
                  <c:v>44562</c:v>
                </c:pt>
                <c:pt idx="110">
                  <c:v>44593</c:v>
                </c:pt>
                <c:pt idx="111">
                  <c:v>44621</c:v>
                </c:pt>
                <c:pt idx="112">
                  <c:v>44652</c:v>
                </c:pt>
                <c:pt idx="113">
                  <c:v>44682</c:v>
                </c:pt>
                <c:pt idx="114">
                  <c:v>44713</c:v>
                </c:pt>
                <c:pt idx="115">
                  <c:v>44743</c:v>
                </c:pt>
                <c:pt idx="116">
                  <c:v>44774</c:v>
                </c:pt>
                <c:pt idx="117">
                  <c:v>44805</c:v>
                </c:pt>
                <c:pt idx="118">
                  <c:v>44835</c:v>
                </c:pt>
                <c:pt idx="119">
                  <c:v>44866</c:v>
                </c:pt>
                <c:pt idx="120">
                  <c:v>44896</c:v>
                </c:pt>
              </c:numCache>
            </c:numRef>
          </c:xVal>
          <c:yVal>
            <c:numRef>
              <c:f>'Resumen-AP_mensual'!$AS$27:$AS$147</c:f>
              <c:numCache>
                <c:formatCode>#,##0.00</c:formatCode>
                <c:ptCount val="121"/>
                <c:pt idx="0">
                  <c:v>17.544319229318191</c:v>
                </c:pt>
                <c:pt idx="1">
                  <c:v>17.369486112429943</c:v>
                </c:pt>
                <c:pt idx="2">
                  <c:v>17.361118434027414</c:v>
                </c:pt>
                <c:pt idx="3">
                  <c:v>17.309319497901633</c:v>
                </c:pt>
                <c:pt idx="4">
                  <c:v>17.235300860194503</c:v>
                </c:pt>
                <c:pt idx="5">
                  <c:v>17.253701835441614</c:v>
                </c:pt>
                <c:pt idx="6">
                  <c:v>17.285205246248189</c:v>
                </c:pt>
                <c:pt idx="7">
                  <c:v>17.296681721495879</c:v>
                </c:pt>
                <c:pt idx="8">
                  <c:v>17.33402447819045</c:v>
                </c:pt>
                <c:pt idx="9">
                  <c:v>17.340434907148442</c:v>
                </c:pt>
                <c:pt idx="10">
                  <c:v>17.407635707897793</c:v>
                </c:pt>
                <c:pt idx="11">
                  <c:v>17.407787376590999</c:v>
                </c:pt>
                <c:pt idx="12">
                  <c:v>17.384225776522278</c:v>
                </c:pt>
                <c:pt idx="13">
                  <c:v>17.551391509152559</c:v>
                </c:pt>
                <c:pt idx="14">
                  <c:v>17.562623778838041</c:v>
                </c:pt>
                <c:pt idx="15">
                  <c:v>17.639616162328526</c:v>
                </c:pt>
                <c:pt idx="16">
                  <c:v>17.638551059960175</c:v>
                </c:pt>
                <c:pt idx="17">
                  <c:v>17.609198514544527</c:v>
                </c:pt>
                <c:pt idx="18">
                  <c:v>17.520880814842872</c:v>
                </c:pt>
                <c:pt idx="19">
                  <c:v>17.488690073283216</c:v>
                </c:pt>
                <c:pt idx="20">
                  <c:v>17.44588763257622</c:v>
                </c:pt>
                <c:pt idx="21">
                  <c:v>17.429056179314919</c:v>
                </c:pt>
                <c:pt idx="22">
                  <c:v>17.340207119034918</c:v>
                </c:pt>
                <c:pt idx="23">
                  <c:v>17.314325888906541</c:v>
                </c:pt>
                <c:pt idx="24">
                  <c:v>17.262671259493313</c:v>
                </c:pt>
                <c:pt idx="25">
                  <c:v>17.110271700463894</c:v>
                </c:pt>
                <c:pt idx="26">
                  <c:v>17.125503667653369</c:v>
                </c:pt>
                <c:pt idx="27">
                  <c:v>17.157920785185336</c:v>
                </c:pt>
                <c:pt idx="28">
                  <c:v>17.24729105752623</c:v>
                </c:pt>
                <c:pt idx="29">
                  <c:v>17.271883773505063</c:v>
                </c:pt>
                <c:pt idx="30">
                  <c:v>17.249142738302037</c:v>
                </c:pt>
                <c:pt idx="31">
                  <c:v>17.283398452245507</c:v>
                </c:pt>
                <c:pt idx="32">
                  <c:v>17.358367206835002</c:v>
                </c:pt>
                <c:pt idx="33">
                  <c:v>17.396143159514416</c:v>
                </c:pt>
                <c:pt idx="34">
                  <c:v>17.423379664882066</c:v>
                </c:pt>
                <c:pt idx="35">
                  <c:v>17.438091492600687</c:v>
                </c:pt>
                <c:pt idx="36">
                  <c:v>17.484761165136742</c:v>
                </c:pt>
                <c:pt idx="37">
                  <c:v>17.513099114156557</c:v>
                </c:pt>
                <c:pt idx="38">
                  <c:v>17.420882633836232</c:v>
                </c:pt>
                <c:pt idx="39">
                  <c:v>17.416697920951734</c:v>
                </c:pt>
                <c:pt idx="40">
                  <c:v>17.444426936937901</c:v>
                </c:pt>
                <c:pt idx="41">
                  <c:v>17.460922713865852</c:v>
                </c:pt>
                <c:pt idx="42">
                  <c:v>17.54492746020173</c:v>
                </c:pt>
                <c:pt idx="43">
                  <c:v>17.569689990705708</c:v>
                </c:pt>
                <c:pt idx="44">
                  <c:v>17.523574394313258</c:v>
                </c:pt>
                <c:pt idx="45">
                  <c:v>17.517681935155139</c:v>
                </c:pt>
                <c:pt idx="46">
                  <c:v>17.577168710440063</c:v>
                </c:pt>
                <c:pt idx="47">
                  <c:v>17.584008576038602</c:v>
                </c:pt>
                <c:pt idx="48">
                  <c:v>17.643390134084452</c:v>
                </c:pt>
                <c:pt idx="49">
                  <c:v>17.616269041777787</c:v>
                </c:pt>
                <c:pt idx="50">
                  <c:v>17.677433078900318</c:v>
                </c:pt>
                <c:pt idx="51">
                  <c:v>17.657302867310868</c:v>
                </c:pt>
                <c:pt idx="52">
                  <c:v>17.645101645088257</c:v>
                </c:pt>
                <c:pt idx="53">
                  <c:v>17.598782901903064</c:v>
                </c:pt>
                <c:pt idx="54">
                  <c:v>17.586195231573619</c:v>
                </c:pt>
                <c:pt idx="55">
                  <c:v>17.67218966253828</c:v>
                </c:pt>
                <c:pt idx="56">
                  <c:v>17.731082918804123</c:v>
                </c:pt>
                <c:pt idx="57">
                  <c:v>17.761606794774913</c:v>
                </c:pt>
                <c:pt idx="58">
                  <c:v>17.779548987141659</c:v>
                </c:pt>
                <c:pt idx="59">
                  <c:v>17.805745012784946</c:v>
                </c:pt>
                <c:pt idx="60">
                  <c:v>17.85512076322836</c:v>
                </c:pt>
                <c:pt idx="61">
                  <c:v>17.918530690715567</c:v>
                </c:pt>
                <c:pt idx="62">
                  <c:v>17.924179174432393</c:v>
                </c:pt>
                <c:pt idx="63">
                  <c:v>17.953343142260476</c:v>
                </c:pt>
                <c:pt idx="64">
                  <c:v>17.922078518497813</c:v>
                </c:pt>
                <c:pt idx="65">
                  <c:v>17.924921804742233</c:v>
                </c:pt>
                <c:pt idx="66">
                  <c:v>17.958908109405229</c:v>
                </c:pt>
                <c:pt idx="67">
                  <c:v>17.91461360073184</c:v>
                </c:pt>
                <c:pt idx="68">
                  <c:v>17.933457687169195</c:v>
                </c:pt>
                <c:pt idx="69">
                  <c:v>17.983911040506925</c:v>
                </c:pt>
                <c:pt idx="70">
                  <c:v>17.895529457722773</c:v>
                </c:pt>
                <c:pt idx="71">
                  <c:v>17.863806953491743</c:v>
                </c:pt>
                <c:pt idx="72">
                  <c:v>17.847764453472859</c:v>
                </c:pt>
                <c:pt idx="73">
                  <c:v>17.885965558253528</c:v>
                </c:pt>
                <c:pt idx="74">
                  <c:v>17.939169869140915</c:v>
                </c:pt>
                <c:pt idx="75">
                  <c:v>17.939199699603339</c:v>
                </c:pt>
                <c:pt idx="76">
                  <c:v>17.907022672867722</c:v>
                </c:pt>
                <c:pt idx="77">
                  <c:v>17.951198298418198</c:v>
                </c:pt>
                <c:pt idx="78">
                  <c:v>17.95025073040533</c:v>
                </c:pt>
                <c:pt idx="79">
                  <c:v>17.860190793537694</c:v>
                </c:pt>
                <c:pt idx="80">
                  <c:v>17.815618760228023</c:v>
                </c:pt>
                <c:pt idx="81">
                  <c:v>17.791094518175562</c:v>
                </c:pt>
                <c:pt idx="82">
                  <c:v>17.830409496577374</c:v>
                </c:pt>
                <c:pt idx="83">
                  <c:v>17.820052199771514</c:v>
                </c:pt>
                <c:pt idx="84">
                  <c:v>17.719823024375849</c:v>
                </c:pt>
                <c:pt idx="85">
                  <c:v>17.67161037649787</c:v>
                </c:pt>
                <c:pt idx="86">
                  <c:v>17.617981187090795</c:v>
                </c:pt>
                <c:pt idx="87">
                  <c:v>17.567516643811057</c:v>
                </c:pt>
                <c:pt idx="88">
                  <c:v>17.620166653932362</c:v>
                </c:pt>
                <c:pt idx="89">
                  <c:v>17.597104661794226</c:v>
                </c:pt>
                <c:pt idx="90">
                  <c:v>17.421847401119891</c:v>
                </c:pt>
                <c:pt idx="91">
                  <c:v>17.347278171335493</c:v>
                </c:pt>
                <c:pt idx="92">
                  <c:v>17.276802900817845</c:v>
                </c:pt>
                <c:pt idx="93">
                  <c:v>17.153694285612239</c:v>
                </c:pt>
                <c:pt idx="94">
                  <c:v>17.098300337775321</c:v>
                </c:pt>
                <c:pt idx="95">
                  <c:v>17.041066555547832</c:v>
                </c:pt>
                <c:pt idx="96">
                  <c:v>17.003407189692062</c:v>
                </c:pt>
                <c:pt idx="97">
                  <c:v>16.931091872700549</c:v>
                </c:pt>
                <c:pt idx="98">
                  <c:v>16.844855965206602</c:v>
                </c:pt>
                <c:pt idx="99">
                  <c:v>16.8234100863016</c:v>
                </c:pt>
                <c:pt idx="100">
                  <c:v>16.749294274163901</c:v>
                </c:pt>
                <c:pt idx="101">
                  <c:v>16.687890876400157</c:v>
                </c:pt>
                <c:pt idx="102">
                  <c:v>16.756433696479029</c:v>
                </c:pt>
                <c:pt idx="103">
                  <c:v>16.86835505103106</c:v>
                </c:pt>
                <c:pt idx="104">
                  <c:v>16.977377108981248</c:v>
                </c:pt>
                <c:pt idx="105">
                  <c:v>17.041897274352976</c:v>
                </c:pt>
                <c:pt idx="106">
                  <c:v>17.109376708391334</c:v>
                </c:pt>
                <c:pt idx="107">
                  <c:v>17.145883757035158</c:v>
                </c:pt>
                <c:pt idx="108">
                  <c:v>17.230750066797029</c:v>
                </c:pt>
                <c:pt idx="109">
                  <c:v>17.356716765663908</c:v>
                </c:pt>
                <c:pt idx="110">
                  <c:v>17.40621780802093</c:v>
                </c:pt>
                <c:pt idx="111">
                  <c:v>17.401748081728851</c:v>
                </c:pt>
                <c:pt idx="112">
                  <c:v>17.498349298209607</c:v>
                </c:pt>
                <c:pt idx="113">
                  <c:v>17.61884427891604</c:v>
                </c:pt>
                <c:pt idx="114">
                  <c:v>17.720174814804079</c:v>
                </c:pt>
                <c:pt idx="115">
                  <c:v>17.733253436312253</c:v>
                </c:pt>
                <c:pt idx="116">
                  <c:v>17.689606872767161</c:v>
                </c:pt>
                <c:pt idx="117">
                  <c:v>17.714344998037792</c:v>
                </c:pt>
                <c:pt idx="118">
                  <c:v>17.736447529859532</c:v>
                </c:pt>
                <c:pt idx="119">
                  <c:v>17.766951146460684</c:v>
                </c:pt>
                <c:pt idx="120">
                  <c:v>17.754179272802457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CA-47BD-A33D-1537889EF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612176"/>
        <c:axId val="881612504"/>
      </c:scatterChart>
      <c:valAx>
        <c:axId val="88161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504"/>
        <c:crosses val="autoZero"/>
        <c:crossBetween val="midCat"/>
      </c:valAx>
      <c:valAx>
        <c:axId val="881612504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Clientes Resid AP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0028341624634946E-2"/>
                  <c:y val="7.365740740740740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L"/>
                </a:p>
              </c:txPr>
            </c:trendlineLbl>
          </c:trendline>
          <c:xVal>
            <c:numRef>
              <c:f>'Resumen-AP_mensual'!$B$4:$B$147</c:f>
              <c:numCache>
                <c:formatCode>mmm\-yy</c:formatCode>
                <c:ptCount val="144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  <c:pt idx="120">
                  <c:v>44197</c:v>
                </c:pt>
                <c:pt idx="121">
                  <c:v>44228</c:v>
                </c:pt>
                <c:pt idx="122">
                  <c:v>44256</c:v>
                </c:pt>
                <c:pt idx="123">
                  <c:v>44287</c:v>
                </c:pt>
                <c:pt idx="124">
                  <c:v>44317</c:v>
                </c:pt>
                <c:pt idx="125">
                  <c:v>44348</c:v>
                </c:pt>
                <c:pt idx="126">
                  <c:v>44378</c:v>
                </c:pt>
                <c:pt idx="127">
                  <c:v>44409</c:v>
                </c:pt>
                <c:pt idx="128">
                  <c:v>44440</c:v>
                </c:pt>
                <c:pt idx="129">
                  <c:v>44470</c:v>
                </c:pt>
                <c:pt idx="130">
                  <c:v>44501</c:v>
                </c:pt>
                <c:pt idx="131">
                  <c:v>44531</c:v>
                </c:pt>
                <c:pt idx="132">
                  <c:v>44562</c:v>
                </c:pt>
                <c:pt idx="133">
                  <c:v>44593</c:v>
                </c:pt>
                <c:pt idx="134">
                  <c:v>44621</c:v>
                </c:pt>
                <c:pt idx="135">
                  <c:v>44652</c:v>
                </c:pt>
                <c:pt idx="136">
                  <c:v>44682</c:v>
                </c:pt>
                <c:pt idx="137">
                  <c:v>44713</c:v>
                </c:pt>
                <c:pt idx="138">
                  <c:v>44743</c:v>
                </c:pt>
                <c:pt idx="139">
                  <c:v>44774</c:v>
                </c:pt>
                <c:pt idx="140">
                  <c:v>44805</c:v>
                </c:pt>
                <c:pt idx="141">
                  <c:v>44835</c:v>
                </c:pt>
                <c:pt idx="142">
                  <c:v>44866</c:v>
                </c:pt>
                <c:pt idx="143">
                  <c:v>44896</c:v>
                </c:pt>
              </c:numCache>
            </c:numRef>
          </c:xVal>
          <c:yVal>
            <c:numRef>
              <c:f>'Resumen-AP_mensual'!$C$4:$C$147</c:f>
              <c:numCache>
                <c:formatCode>#,##0</c:formatCode>
                <c:ptCount val="144"/>
                <c:pt idx="0">
                  <c:v>37447</c:v>
                </c:pt>
                <c:pt idx="1">
                  <c:v>37495</c:v>
                </c:pt>
                <c:pt idx="2">
                  <c:v>37536</c:v>
                </c:pt>
                <c:pt idx="3">
                  <c:v>37545</c:v>
                </c:pt>
                <c:pt idx="4">
                  <c:v>37754</c:v>
                </c:pt>
                <c:pt idx="5">
                  <c:v>37835</c:v>
                </c:pt>
                <c:pt idx="6">
                  <c:v>37837</c:v>
                </c:pt>
                <c:pt idx="7">
                  <c:v>37855</c:v>
                </c:pt>
                <c:pt idx="8">
                  <c:v>37984</c:v>
                </c:pt>
                <c:pt idx="9">
                  <c:v>37983</c:v>
                </c:pt>
                <c:pt idx="10">
                  <c:v>38114</c:v>
                </c:pt>
                <c:pt idx="11">
                  <c:v>38510</c:v>
                </c:pt>
                <c:pt idx="12">
                  <c:v>38513</c:v>
                </c:pt>
                <c:pt idx="13">
                  <c:v>38656</c:v>
                </c:pt>
                <c:pt idx="14">
                  <c:v>38855</c:v>
                </c:pt>
                <c:pt idx="15">
                  <c:v>38869</c:v>
                </c:pt>
                <c:pt idx="16">
                  <c:v>39045</c:v>
                </c:pt>
                <c:pt idx="17">
                  <c:v>39102</c:v>
                </c:pt>
                <c:pt idx="18">
                  <c:v>39105</c:v>
                </c:pt>
                <c:pt idx="19">
                  <c:v>39103</c:v>
                </c:pt>
                <c:pt idx="20">
                  <c:v>39126</c:v>
                </c:pt>
                <c:pt idx="21">
                  <c:v>39396</c:v>
                </c:pt>
                <c:pt idx="22">
                  <c:v>39396</c:v>
                </c:pt>
                <c:pt idx="23">
                  <c:v>39509</c:v>
                </c:pt>
                <c:pt idx="24">
                  <c:v>39920</c:v>
                </c:pt>
                <c:pt idx="25">
                  <c:v>39920</c:v>
                </c:pt>
                <c:pt idx="26">
                  <c:v>40119</c:v>
                </c:pt>
                <c:pt idx="27">
                  <c:v>40224</c:v>
                </c:pt>
                <c:pt idx="28">
                  <c:v>40288</c:v>
                </c:pt>
                <c:pt idx="29">
                  <c:v>40298</c:v>
                </c:pt>
                <c:pt idx="30">
                  <c:v>40296</c:v>
                </c:pt>
                <c:pt idx="31">
                  <c:v>40449</c:v>
                </c:pt>
                <c:pt idx="32">
                  <c:v>40448</c:v>
                </c:pt>
                <c:pt idx="33">
                  <c:v>40453</c:v>
                </c:pt>
                <c:pt idx="34">
                  <c:v>40545</c:v>
                </c:pt>
                <c:pt idx="35">
                  <c:v>40641</c:v>
                </c:pt>
                <c:pt idx="36">
                  <c:v>40758</c:v>
                </c:pt>
                <c:pt idx="37">
                  <c:v>40758</c:v>
                </c:pt>
                <c:pt idx="38">
                  <c:v>40774</c:v>
                </c:pt>
                <c:pt idx="39">
                  <c:v>40843</c:v>
                </c:pt>
                <c:pt idx="40">
                  <c:v>40855</c:v>
                </c:pt>
                <c:pt idx="41">
                  <c:v>40901</c:v>
                </c:pt>
                <c:pt idx="42">
                  <c:v>40901</c:v>
                </c:pt>
                <c:pt idx="43">
                  <c:v>41145</c:v>
                </c:pt>
                <c:pt idx="44">
                  <c:v>41145</c:v>
                </c:pt>
                <c:pt idx="45">
                  <c:v>41251</c:v>
                </c:pt>
                <c:pt idx="46">
                  <c:v>41281</c:v>
                </c:pt>
                <c:pt idx="47">
                  <c:v>41434</c:v>
                </c:pt>
                <c:pt idx="48">
                  <c:v>41506</c:v>
                </c:pt>
                <c:pt idx="49">
                  <c:v>41567</c:v>
                </c:pt>
                <c:pt idx="50">
                  <c:v>41629</c:v>
                </c:pt>
                <c:pt idx="51">
                  <c:v>41660</c:v>
                </c:pt>
                <c:pt idx="52">
                  <c:v>41660</c:v>
                </c:pt>
                <c:pt idx="53">
                  <c:v>41761</c:v>
                </c:pt>
                <c:pt idx="54">
                  <c:v>41761</c:v>
                </c:pt>
                <c:pt idx="55">
                  <c:v>41794</c:v>
                </c:pt>
                <c:pt idx="56">
                  <c:v>41833</c:v>
                </c:pt>
                <c:pt idx="57">
                  <c:v>41859</c:v>
                </c:pt>
                <c:pt idx="58">
                  <c:v>42012</c:v>
                </c:pt>
                <c:pt idx="59">
                  <c:v>42233</c:v>
                </c:pt>
                <c:pt idx="60">
                  <c:v>42379</c:v>
                </c:pt>
                <c:pt idx="61">
                  <c:v>42398</c:v>
                </c:pt>
                <c:pt idx="62">
                  <c:v>42404</c:v>
                </c:pt>
                <c:pt idx="63">
                  <c:v>42429</c:v>
                </c:pt>
                <c:pt idx="64">
                  <c:v>42463</c:v>
                </c:pt>
                <c:pt idx="65">
                  <c:v>42508</c:v>
                </c:pt>
                <c:pt idx="66">
                  <c:v>42523</c:v>
                </c:pt>
                <c:pt idx="67">
                  <c:v>42518</c:v>
                </c:pt>
                <c:pt idx="68">
                  <c:v>42521</c:v>
                </c:pt>
                <c:pt idx="69">
                  <c:v>42564</c:v>
                </c:pt>
                <c:pt idx="70">
                  <c:v>42729</c:v>
                </c:pt>
                <c:pt idx="71">
                  <c:v>42734</c:v>
                </c:pt>
                <c:pt idx="72">
                  <c:v>42923</c:v>
                </c:pt>
                <c:pt idx="73">
                  <c:v>42934</c:v>
                </c:pt>
                <c:pt idx="74">
                  <c:v>42934</c:v>
                </c:pt>
                <c:pt idx="75">
                  <c:v>42938</c:v>
                </c:pt>
                <c:pt idx="76">
                  <c:v>42937</c:v>
                </c:pt>
                <c:pt idx="77">
                  <c:v>42960</c:v>
                </c:pt>
                <c:pt idx="78">
                  <c:v>42958</c:v>
                </c:pt>
                <c:pt idx="79">
                  <c:v>42986</c:v>
                </c:pt>
                <c:pt idx="80">
                  <c:v>42993</c:v>
                </c:pt>
                <c:pt idx="81">
                  <c:v>43094</c:v>
                </c:pt>
                <c:pt idx="82">
                  <c:v>43585</c:v>
                </c:pt>
                <c:pt idx="83">
                  <c:v>43624</c:v>
                </c:pt>
                <c:pt idx="84">
                  <c:v>43630</c:v>
                </c:pt>
                <c:pt idx="85">
                  <c:v>43835</c:v>
                </c:pt>
                <c:pt idx="86">
                  <c:v>44091</c:v>
                </c:pt>
                <c:pt idx="87">
                  <c:v>44183</c:v>
                </c:pt>
                <c:pt idx="88">
                  <c:v>44188</c:v>
                </c:pt>
                <c:pt idx="89">
                  <c:v>44293</c:v>
                </c:pt>
                <c:pt idx="90">
                  <c:v>44295</c:v>
                </c:pt>
                <c:pt idx="91">
                  <c:v>44304</c:v>
                </c:pt>
                <c:pt idx="92">
                  <c:v>44307</c:v>
                </c:pt>
                <c:pt idx="93">
                  <c:v>44308</c:v>
                </c:pt>
                <c:pt idx="94">
                  <c:v>44548</c:v>
                </c:pt>
                <c:pt idx="95">
                  <c:v>44555</c:v>
                </c:pt>
                <c:pt idx="96">
                  <c:v>44561</c:v>
                </c:pt>
                <c:pt idx="97">
                  <c:v>44558</c:v>
                </c:pt>
                <c:pt idx="98">
                  <c:v>44559</c:v>
                </c:pt>
                <c:pt idx="99">
                  <c:v>44560</c:v>
                </c:pt>
                <c:pt idx="100">
                  <c:v>44555</c:v>
                </c:pt>
                <c:pt idx="101">
                  <c:v>44619</c:v>
                </c:pt>
                <c:pt idx="102">
                  <c:v>44622</c:v>
                </c:pt>
                <c:pt idx="103">
                  <c:v>44630</c:v>
                </c:pt>
                <c:pt idx="104">
                  <c:v>44631</c:v>
                </c:pt>
                <c:pt idx="105">
                  <c:v>44671</c:v>
                </c:pt>
                <c:pt idx="106">
                  <c:v>44746</c:v>
                </c:pt>
                <c:pt idx="107">
                  <c:v>45087</c:v>
                </c:pt>
                <c:pt idx="108">
                  <c:v>45088</c:v>
                </c:pt>
                <c:pt idx="109">
                  <c:v>45093</c:v>
                </c:pt>
                <c:pt idx="110">
                  <c:v>45093</c:v>
                </c:pt>
                <c:pt idx="111">
                  <c:v>45092</c:v>
                </c:pt>
                <c:pt idx="112">
                  <c:v>45092</c:v>
                </c:pt>
                <c:pt idx="113">
                  <c:v>45170</c:v>
                </c:pt>
                <c:pt idx="114">
                  <c:v>45239</c:v>
                </c:pt>
                <c:pt idx="115">
                  <c:v>45289</c:v>
                </c:pt>
                <c:pt idx="116">
                  <c:v>45289</c:v>
                </c:pt>
                <c:pt idx="117">
                  <c:v>45440</c:v>
                </c:pt>
                <c:pt idx="118">
                  <c:v>45440</c:v>
                </c:pt>
                <c:pt idx="119">
                  <c:v>45442</c:v>
                </c:pt>
                <c:pt idx="120">
                  <c:v>45470</c:v>
                </c:pt>
                <c:pt idx="121">
                  <c:v>45612</c:v>
                </c:pt>
                <c:pt idx="122">
                  <c:v>45712</c:v>
                </c:pt>
                <c:pt idx="123">
                  <c:v>45717</c:v>
                </c:pt>
                <c:pt idx="124">
                  <c:v>46021</c:v>
                </c:pt>
                <c:pt idx="125">
                  <c:v>46020</c:v>
                </c:pt>
                <c:pt idx="126">
                  <c:v>46185</c:v>
                </c:pt>
                <c:pt idx="127">
                  <c:v>46232</c:v>
                </c:pt>
                <c:pt idx="128">
                  <c:v>46275</c:v>
                </c:pt>
                <c:pt idx="129">
                  <c:v>46277</c:v>
                </c:pt>
                <c:pt idx="130">
                  <c:v>46329</c:v>
                </c:pt>
                <c:pt idx="131">
                  <c:v>46329</c:v>
                </c:pt>
                <c:pt idx="132">
                  <c:v>46331</c:v>
                </c:pt>
                <c:pt idx="133">
                  <c:v>46333</c:v>
                </c:pt>
                <c:pt idx="134">
                  <c:v>46396</c:v>
                </c:pt>
                <c:pt idx="135">
                  <c:v>46437</c:v>
                </c:pt>
                <c:pt idx="136">
                  <c:v>46439</c:v>
                </c:pt>
                <c:pt idx="137">
                  <c:v>46588</c:v>
                </c:pt>
                <c:pt idx="138">
                  <c:v>46590</c:v>
                </c:pt>
                <c:pt idx="139">
                  <c:v>46648</c:v>
                </c:pt>
                <c:pt idx="140">
                  <c:v>47052</c:v>
                </c:pt>
                <c:pt idx="141">
                  <c:v>47169</c:v>
                </c:pt>
                <c:pt idx="142">
                  <c:v>47306</c:v>
                </c:pt>
                <c:pt idx="143">
                  <c:v>47439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D6C-4532-98EF-4D39C2A75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612176"/>
        <c:axId val="881612504"/>
      </c:scatterChart>
      <c:valAx>
        <c:axId val="88161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504"/>
        <c:crosses val="autoZero"/>
        <c:crossBetween val="midCat"/>
      </c:valAx>
      <c:valAx>
        <c:axId val="881612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Consumos Resid AP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'Resumen-AP_mensual'!$B$4:$B$147</c:f>
              <c:numCache>
                <c:formatCode>mmm\-yy</c:formatCode>
                <c:ptCount val="144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  <c:pt idx="120">
                  <c:v>44197</c:v>
                </c:pt>
                <c:pt idx="121">
                  <c:v>44228</c:v>
                </c:pt>
                <c:pt idx="122">
                  <c:v>44256</c:v>
                </c:pt>
                <c:pt idx="123">
                  <c:v>44287</c:v>
                </c:pt>
                <c:pt idx="124">
                  <c:v>44317</c:v>
                </c:pt>
                <c:pt idx="125">
                  <c:v>44348</c:v>
                </c:pt>
                <c:pt idx="126">
                  <c:v>44378</c:v>
                </c:pt>
                <c:pt idx="127">
                  <c:v>44409</c:v>
                </c:pt>
                <c:pt idx="128">
                  <c:v>44440</c:v>
                </c:pt>
                <c:pt idx="129">
                  <c:v>44470</c:v>
                </c:pt>
                <c:pt idx="130">
                  <c:v>44501</c:v>
                </c:pt>
                <c:pt idx="131">
                  <c:v>44531</c:v>
                </c:pt>
                <c:pt idx="132">
                  <c:v>44562</c:v>
                </c:pt>
                <c:pt idx="133">
                  <c:v>44593</c:v>
                </c:pt>
                <c:pt idx="134">
                  <c:v>44621</c:v>
                </c:pt>
                <c:pt idx="135">
                  <c:v>44652</c:v>
                </c:pt>
                <c:pt idx="136">
                  <c:v>44682</c:v>
                </c:pt>
                <c:pt idx="137">
                  <c:v>44713</c:v>
                </c:pt>
                <c:pt idx="138">
                  <c:v>44743</c:v>
                </c:pt>
                <c:pt idx="139">
                  <c:v>44774</c:v>
                </c:pt>
                <c:pt idx="140">
                  <c:v>44805</c:v>
                </c:pt>
                <c:pt idx="141">
                  <c:v>44835</c:v>
                </c:pt>
                <c:pt idx="142">
                  <c:v>44866</c:v>
                </c:pt>
                <c:pt idx="143">
                  <c:v>44896</c:v>
                </c:pt>
              </c:numCache>
            </c:numRef>
          </c:xVal>
          <c:yVal>
            <c:numRef>
              <c:f>'Resumen-AP_mensual'!$I$4:$I$147</c:f>
              <c:numCache>
                <c:formatCode>#,##0</c:formatCode>
                <c:ptCount val="144"/>
                <c:pt idx="0">
                  <c:v>554277.07000000007</c:v>
                </c:pt>
                <c:pt idx="1">
                  <c:v>518562.78000000009</c:v>
                </c:pt>
                <c:pt idx="2">
                  <c:v>509410.57</c:v>
                </c:pt>
                <c:pt idx="3">
                  <c:v>501013.56999999995</c:v>
                </c:pt>
                <c:pt idx="4">
                  <c:v>487056.13000000006</c:v>
                </c:pt>
                <c:pt idx="5">
                  <c:v>475770.78000000009</c:v>
                </c:pt>
                <c:pt idx="6">
                  <c:v>479740.22000000003</c:v>
                </c:pt>
                <c:pt idx="7">
                  <c:v>452113.97000000003</c:v>
                </c:pt>
                <c:pt idx="8">
                  <c:v>469203.73999999993</c:v>
                </c:pt>
                <c:pt idx="9">
                  <c:v>484853.2</c:v>
                </c:pt>
                <c:pt idx="10">
                  <c:v>515509.62</c:v>
                </c:pt>
                <c:pt idx="11">
                  <c:v>521199.02</c:v>
                </c:pt>
                <c:pt idx="12">
                  <c:v>593288.71</c:v>
                </c:pt>
                <c:pt idx="13">
                  <c:v>559458.63</c:v>
                </c:pt>
                <c:pt idx="14">
                  <c:v>543395.61</c:v>
                </c:pt>
                <c:pt idx="15">
                  <c:v>529969.21999999986</c:v>
                </c:pt>
                <c:pt idx="16">
                  <c:v>493692.35000000003</c:v>
                </c:pt>
                <c:pt idx="17">
                  <c:v>496090.46</c:v>
                </c:pt>
                <c:pt idx="18">
                  <c:v>480578.30999999994</c:v>
                </c:pt>
                <c:pt idx="19">
                  <c:v>468798.40999999992</c:v>
                </c:pt>
                <c:pt idx="20">
                  <c:v>487798.82</c:v>
                </c:pt>
                <c:pt idx="21">
                  <c:v>503249.02</c:v>
                </c:pt>
                <c:pt idx="22">
                  <c:v>531569.24</c:v>
                </c:pt>
                <c:pt idx="23">
                  <c:v>530811.23</c:v>
                </c:pt>
                <c:pt idx="24">
                  <c:v>551556.28</c:v>
                </c:pt>
                <c:pt idx="25">
                  <c:v>610517.38</c:v>
                </c:pt>
                <c:pt idx="26">
                  <c:v>535312.28999999992</c:v>
                </c:pt>
                <c:pt idx="27">
                  <c:v>524154.02</c:v>
                </c:pt>
                <c:pt idx="28">
                  <c:v>527241.04999999993</c:v>
                </c:pt>
                <c:pt idx="29">
                  <c:v>510523.8000000001</c:v>
                </c:pt>
                <c:pt idx="30">
                  <c:v>479936.74</c:v>
                </c:pt>
                <c:pt idx="31">
                  <c:v>487805.12999999995</c:v>
                </c:pt>
                <c:pt idx="32">
                  <c:v>500040.51999999996</c:v>
                </c:pt>
                <c:pt idx="33">
                  <c:v>512339.5500000001</c:v>
                </c:pt>
                <c:pt idx="34">
                  <c:v>537586.64</c:v>
                </c:pt>
                <c:pt idx="35">
                  <c:v>539571.28</c:v>
                </c:pt>
                <c:pt idx="36">
                  <c:v>619244.72000000009</c:v>
                </c:pt>
                <c:pt idx="37">
                  <c:v>595544.19000000006</c:v>
                </c:pt>
                <c:pt idx="38">
                  <c:v>569077.77999999991</c:v>
                </c:pt>
                <c:pt idx="39">
                  <c:v>523033.97999999992</c:v>
                </c:pt>
                <c:pt idx="40">
                  <c:v>532921.79</c:v>
                </c:pt>
                <c:pt idx="41">
                  <c:v>518241.99000000005</c:v>
                </c:pt>
                <c:pt idx="42">
                  <c:v>495503.54</c:v>
                </c:pt>
                <c:pt idx="43">
                  <c:v>498956.68999999994</c:v>
                </c:pt>
                <c:pt idx="44">
                  <c:v>505501.57000000007</c:v>
                </c:pt>
                <c:pt idx="45">
                  <c:v>517194.41000000003</c:v>
                </c:pt>
                <c:pt idx="46">
                  <c:v>555897.26</c:v>
                </c:pt>
                <c:pt idx="47">
                  <c:v>546288.37</c:v>
                </c:pt>
                <c:pt idx="48">
                  <c:v>611924.63</c:v>
                </c:pt>
                <c:pt idx="49">
                  <c:v>656986.88</c:v>
                </c:pt>
                <c:pt idx="50">
                  <c:v>612543.88</c:v>
                </c:pt>
                <c:pt idx="51">
                  <c:v>584584.80999999982</c:v>
                </c:pt>
                <c:pt idx="52">
                  <c:v>561869.59</c:v>
                </c:pt>
                <c:pt idx="53">
                  <c:v>524420.15</c:v>
                </c:pt>
                <c:pt idx="54">
                  <c:v>531319.38</c:v>
                </c:pt>
                <c:pt idx="55">
                  <c:v>531810.64</c:v>
                </c:pt>
                <c:pt idx="56">
                  <c:v>538181.99000000011</c:v>
                </c:pt>
                <c:pt idx="57">
                  <c:v>544997.82999999996</c:v>
                </c:pt>
                <c:pt idx="58">
                  <c:v>575407.46</c:v>
                </c:pt>
                <c:pt idx="59">
                  <c:v>581572.83000000007</c:v>
                </c:pt>
                <c:pt idx="60">
                  <c:v>631602.86</c:v>
                </c:pt>
                <c:pt idx="61">
                  <c:v>644541.25999999978</c:v>
                </c:pt>
                <c:pt idx="62">
                  <c:v>637327.48</c:v>
                </c:pt>
                <c:pt idx="63">
                  <c:v>627969.06000000006</c:v>
                </c:pt>
                <c:pt idx="64">
                  <c:v>586734.43999999994</c:v>
                </c:pt>
                <c:pt idx="65">
                  <c:v>560088.03</c:v>
                </c:pt>
                <c:pt idx="66">
                  <c:v>547677.74</c:v>
                </c:pt>
                <c:pt idx="67">
                  <c:v>527572.41999999993</c:v>
                </c:pt>
                <c:pt idx="68">
                  <c:v>551611.53999999992</c:v>
                </c:pt>
                <c:pt idx="69">
                  <c:v>579755.02</c:v>
                </c:pt>
                <c:pt idx="70">
                  <c:v>589221.5199999999</c:v>
                </c:pt>
                <c:pt idx="71">
                  <c:v>605292.1</c:v>
                </c:pt>
                <c:pt idx="72">
                  <c:v>622270.62</c:v>
                </c:pt>
                <c:pt idx="73">
                  <c:v>674779.83000000019</c:v>
                </c:pt>
                <c:pt idx="74">
                  <c:v>626199.84</c:v>
                </c:pt>
                <c:pt idx="75">
                  <c:v>627081.8899999999</c:v>
                </c:pt>
                <c:pt idx="76">
                  <c:v>588571.52999999991</c:v>
                </c:pt>
                <c:pt idx="77">
                  <c:v>571711.85000000009</c:v>
                </c:pt>
                <c:pt idx="78">
                  <c:v>583322.98</c:v>
                </c:pt>
                <c:pt idx="79">
                  <c:v>564906.43999999994</c:v>
                </c:pt>
                <c:pt idx="80">
                  <c:v>570545.78</c:v>
                </c:pt>
                <c:pt idx="81">
                  <c:v>593226.15999999992</c:v>
                </c:pt>
                <c:pt idx="82">
                  <c:v>614113.62999999989</c:v>
                </c:pt>
                <c:pt idx="83">
                  <c:v>650496.44000000006</c:v>
                </c:pt>
                <c:pt idx="84">
                  <c:v>664160.91000000015</c:v>
                </c:pt>
                <c:pt idx="85">
                  <c:v>702238.00000000012</c:v>
                </c:pt>
                <c:pt idx="86">
                  <c:v>665800.89</c:v>
                </c:pt>
                <c:pt idx="87">
                  <c:v>635186.94999999995</c:v>
                </c:pt>
                <c:pt idx="88">
                  <c:v>601957.66</c:v>
                </c:pt>
                <c:pt idx="89">
                  <c:v>605748.32000000007</c:v>
                </c:pt>
                <c:pt idx="90">
                  <c:v>594334.55999999994</c:v>
                </c:pt>
                <c:pt idx="91">
                  <c:v>594456.68999999994</c:v>
                </c:pt>
                <c:pt idx="92">
                  <c:v>617535.23</c:v>
                </c:pt>
                <c:pt idx="93">
                  <c:v>576391.28000000014</c:v>
                </c:pt>
                <c:pt idx="94">
                  <c:v>619574.79999999993</c:v>
                </c:pt>
                <c:pt idx="95">
                  <c:v>653595.78999999992</c:v>
                </c:pt>
                <c:pt idx="96">
                  <c:v>688649.56</c:v>
                </c:pt>
                <c:pt idx="97">
                  <c:v>718281.85000000009</c:v>
                </c:pt>
                <c:pt idx="98">
                  <c:v>660485.01000000013</c:v>
                </c:pt>
                <c:pt idx="99">
                  <c:v>626610.27</c:v>
                </c:pt>
                <c:pt idx="100">
                  <c:v>629145.9</c:v>
                </c:pt>
                <c:pt idx="101">
                  <c:v>619963.8899999999</c:v>
                </c:pt>
                <c:pt idx="102">
                  <c:v>568877.20000000007</c:v>
                </c:pt>
                <c:pt idx="103">
                  <c:v>589688.70000000007</c:v>
                </c:pt>
                <c:pt idx="104">
                  <c:v>611055.10000000009</c:v>
                </c:pt>
                <c:pt idx="105">
                  <c:v>601486.25</c:v>
                </c:pt>
                <c:pt idx="106">
                  <c:v>616764.30000000005</c:v>
                </c:pt>
                <c:pt idx="107">
                  <c:v>607066.48</c:v>
                </c:pt>
                <c:pt idx="108">
                  <c:v>681660.30999999982</c:v>
                </c:pt>
                <c:pt idx="109">
                  <c:v>712605.39</c:v>
                </c:pt>
                <c:pt idx="110">
                  <c:v>662653.97</c:v>
                </c:pt>
                <c:pt idx="111">
                  <c:v>662310.96000000008</c:v>
                </c:pt>
                <c:pt idx="112">
                  <c:v>651208.76000000024</c:v>
                </c:pt>
                <c:pt idx="113">
                  <c:v>581128.4800000001</c:v>
                </c:pt>
                <c:pt idx="114">
                  <c:v>581165.5</c:v>
                </c:pt>
                <c:pt idx="115">
                  <c:v>589969.6399999999</c:v>
                </c:pt>
                <c:pt idx="116">
                  <c:v>601883.54000000015</c:v>
                </c:pt>
                <c:pt idx="117">
                  <c:v>625582.18999999983</c:v>
                </c:pt>
                <c:pt idx="118">
                  <c:v>638074.83000000007</c:v>
                </c:pt>
                <c:pt idx="119">
                  <c:v>642830.07999999996</c:v>
                </c:pt>
                <c:pt idx="120">
                  <c:v>711070.63</c:v>
                </c:pt>
                <c:pt idx="121">
                  <c:v>709324.08000000007</c:v>
                </c:pt>
                <c:pt idx="122">
                  <c:v>685616.23</c:v>
                </c:pt>
                <c:pt idx="123">
                  <c:v>669545.1</c:v>
                </c:pt>
                <c:pt idx="124">
                  <c:v>641242.8899999999</c:v>
                </c:pt>
                <c:pt idx="125">
                  <c:v>603054.40999999992</c:v>
                </c:pt>
                <c:pt idx="126">
                  <c:v>626799.31000000006</c:v>
                </c:pt>
                <c:pt idx="127">
                  <c:v>636755</c:v>
                </c:pt>
                <c:pt idx="128">
                  <c:v>627594.18999999994</c:v>
                </c:pt>
                <c:pt idx="129">
                  <c:v>648808.56999999983</c:v>
                </c:pt>
                <c:pt idx="130">
                  <c:v>644432.05999999994</c:v>
                </c:pt>
                <c:pt idx="131">
                  <c:v>673912.25</c:v>
                </c:pt>
                <c:pt idx="132">
                  <c:v>744838.13</c:v>
                </c:pt>
                <c:pt idx="133">
                  <c:v>736067.24</c:v>
                </c:pt>
                <c:pt idx="134">
                  <c:v>672980.71</c:v>
                </c:pt>
                <c:pt idx="135">
                  <c:v>694254.00000000012</c:v>
                </c:pt>
                <c:pt idx="136">
                  <c:v>668294.77</c:v>
                </c:pt>
                <c:pt idx="137">
                  <c:v>639014.41999999993</c:v>
                </c:pt>
                <c:pt idx="138">
                  <c:v>625404.7699999999</c:v>
                </c:pt>
                <c:pt idx="139">
                  <c:v>613189.49999999988</c:v>
                </c:pt>
                <c:pt idx="140">
                  <c:v>626715.53999999992</c:v>
                </c:pt>
                <c:pt idx="141">
                  <c:v>646278.89</c:v>
                </c:pt>
                <c:pt idx="142">
                  <c:v>649634.74000000011</c:v>
                </c:pt>
                <c:pt idx="143">
                  <c:v>668332.06000000006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69-4AA4-AD7F-CCE8EF9DEFA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'Resumen-AP_mensual'!$AI$27:$AI$147</c:f>
              <c:numCache>
                <c:formatCode>mmm\-yy</c:formatCode>
                <c:ptCount val="121"/>
                <c:pt idx="0">
                  <c:v>41244</c:v>
                </c:pt>
                <c:pt idx="1">
                  <c:v>41275</c:v>
                </c:pt>
                <c:pt idx="2">
                  <c:v>41306</c:v>
                </c:pt>
                <c:pt idx="3">
                  <c:v>41334</c:v>
                </c:pt>
                <c:pt idx="4">
                  <c:v>41365</c:v>
                </c:pt>
                <c:pt idx="5">
                  <c:v>41395</c:v>
                </c:pt>
                <c:pt idx="6">
                  <c:v>41426</c:v>
                </c:pt>
                <c:pt idx="7">
                  <c:v>41456</c:v>
                </c:pt>
                <c:pt idx="8">
                  <c:v>41487</c:v>
                </c:pt>
                <c:pt idx="9">
                  <c:v>41518</c:v>
                </c:pt>
                <c:pt idx="10">
                  <c:v>41548</c:v>
                </c:pt>
                <c:pt idx="11">
                  <c:v>41579</c:v>
                </c:pt>
                <c:pt idx="12">
                  <c:v>41609</c:v>
                </c:pt>
                <c:pt idx="13">
                  <c:v>41640</c:v>
                </c:pt>
                <c:pt idx="14">
                  <c:v>41671</c:v>
                </c:pt>
                <c:pt idx="15">
                  <c:v>41699</c:v>
                </c:pt>
                <c:pt idx="16">
                  <c:v>41730</c:v>
                </c:pt>
                <c:pt idx="17">
                  <c:v>41760</c:v>
                </c:pt>
                <c:pt idx="18">
                  <c:v>41791</c:v>
                </c:pt>
                <c:pt idx="19">
                  <c:v>41821</c:v>
                </c:pt>
                <c:pt idx="20">
                  <c:v>41852</c:v>
                </c:pt>
                <c:pt idx="21">
                  <c:v>41883</c:v>
                </c:pt>
                <c:pt idx="22">
                  <c:v>41913</c:v>
                </c:pt>
                <c:pt idx="23">
                  <c:v>41944</c:v>
                </c:pt>
                <c:pt idx="24">
                  <c:v>41974</c:v>
                </c:pt>
                <c:pt idx="25">
                  <c:v>42005</c:v>
                </c:pt>
                <c:pt idx="26">
                  <c:v>42036</c:v>
                </c:pt>
                <c:pt idx="27">
                  <c:v>42064</c:v>
                </c:pt>
                <c:pt idx="28">
                  <c:v>42095</c:v>
                </c:pt>
                <c:pt idx="29">
                  <c:v>42125</c:v>
                </c:pt>
                <c:pt idx="30">
                  <c:v>42156</c:v>
                </c:pt>
                <c:pt idx="31">
                  <c:v>42186</c:v>
                </c:pt>
                <c:pt idx="32">
                  <c:v>42217</c:v>
                </c:pt>
                <c:pt idx="33">
                  <c:v>42248</c:v>
                </c:pt>
                <c:pt idx="34">
                  <c:v>42278</c:v>
                </c:pt>
                <c:pt idx="35">
                  <c:v>42309</c:v>
                </c:pt>
                <c:pt idx="36">
                  <c:v>42339</c:v>
                </c:pt>
                <c:pt idx="37">
                  <c:v>42370</c:v>
                </c:pt>
                <c:pt idx="38">
                  <c:v>42401</c:v>
                </c:pt>
                <c:pt idx="39">
                  <c:v>42430</c:v>
                </c:pt>
                <c:pt idx="40">
                  <c:v>42461</c:v>
                </c:pt>
                <c:pt idx="41">
                  <c:v>42491</c:v>
                </c:pt>
                <c:pt idx="42">
                  <c:v>42522</c:v>
                </c:pt>
                <c:pt idx="43">
                  <c:v>42552</c:v>
                </c:pt>
                <c:pt idx="44">
                  <c:v>42583</c:v>
                </c:pt>
                <c:pt idx="45">
                  <c:v>42614</c:v>
                </c:pt>
                <c:pt idx="46">
                  <c:v>42644</c:v>
                </c:pt>
                <c:pt idx="47">
                  <c:v>42675</c:v>
                </c:pt>
                <c:pt idx="48">
                  <c:v>42705</c:v>
                </c:pt>
                <c:pt idx="49">
                  <c:v>42736</c:v>
                </c:pt>
                <c:pt idx="50">
                  <c:v>42767</c:v>
                </c:pt>
                <c:pt idx="51">
                  <c:v>42795</c:v>
                </c:pt>
                <c:pt idx="52">
                  <c:v>42826</c:v>
                </c:pt>
                <c:pt idx="53">
                  <c:v>42856</c:v>
                </c:pt>
                <c:pt idx="54">
                  <c:v>42887</c:v>
                </c:pt>
                <c:pt idx="55">
                  <c:v>42917</c:v>
                </c:pt>
                <c:pt idx="56">
                  <c:v>42948</c:v>
                </c:pt>
                <c:pt idx="57">
                  <c:v>42979</c:v>
                </c:pt>
                <c:pt idx="58">
                  <c:v>43009</c:v>
                </c:pt>
                <c:pt idx="59">
                  <c:v>43040</c:v>
                </c:pt>
                <c:pt idx="60">
                  <c:v>43070</c:v>
                </c:pt>
                <c:pt idx="61">
                  <c:v>43101</c:v>
                </c:pt>
                <c:pt idx="62">
                  <c:v>43132</c:v>
                </c:pt>
                <c:pt idx="63">
                  <c:v>43160</c:v>
                </c:pt>
                <c:pt idx="64">
                  <c:v>43191</c:v>
                </c:pt>
                <c:pt idx="65">
                  <c:v>43221</c:v>
                </c:pt>
                <c:pt idx="66">
                  <c:v>43252</c:v>
                </c:pt>
                <c:pt idx="67">
                  <c:v>43282</c:v>
                </c:pt>
                <c:pt idx="68">
                  <c:v>43313</c:v>
                </c:pt>
                <c:pt idx="69">
                  <c:v>43344</c:v>
                </c:pt>
                <c:pt idx="70">
                  <c:v>43374</c:v>
                </c:pt>
                <c:pt idx="71">
                  <c:v>43405</c:v>
                </c:pt>
                <c:pt idx="72">
                  <c:v>43435</c:v>
                </c:pt>
                <c:pt idx="73">
                  <c:v>43466</c:v>
                </c:pt>
                <c:pt idx="74">
                  <c:v>43497</c:v>
                </c:pt>
                <c:pt idx="75">
                  <c:v>43525</c:v>
                </c:pt>
                <c:pt idx="76">
                  <c:v>43556</c:v>
                </c:pt>
                <c:pt idx="77">
                  <c:v>43586</c:v>
                </c:pt>
                <c:pt idx="78">
                  <c:v>43617</c:v>
                </c:pt>
                <c:pt idx="79">
                  <c:v>43647</c:v>
                </c:pt>
                <c:pt idx="80">
                  <c:v>43678</c:v>
                </c:pt>
                <c:pt idx="81">
                  <c:v>43709</c:v>
                </c:pt>
                <c:pt idx="82">
                  <c:v>43739</c:v>
                </c:pt>
                <c:pt idx="83">
                  <c:v>43770</c:v>
                </c:pt>
                <c:pt idx="84">
                  <c:v>43800</c:v>
                </c:pt>
                <c:pt idx="85">
                  <c:v>43831</c:v>
                </c:pt>
                <c:pt idx="86">
                  <c:v>43862</c:v>
                </c:pt>
                <c:pt idx="87">
                  <c:v>43891</c:v>
                </c:pt>
                <c:pt idx="88">
                  <c:v>43922</c:v>
                </c:pt>
                <c:pt idx="89">
                  <c:v>43952</c:v>
                </c:pt>
                <c:pt idx="90">
                  <c:v>43983</c:v>
                </c:pt>
                <c:pt idx="91">
                  <c:v>44013</c:v>
                </c:pt>
                <c:pt idx="92">
                  <c:v>44044</c:v>
                </c:pt>
                <c:pt idx="93">
                  <c:v>44075</c:v>
                </c:pt>
                <c:pt idx="94">
                  <c:v>44105</c:v>
                </c:pt>
                <c:pt idx="95">
                  <c:v>44136</c:v>
                </c:pt>
                <c:pt idx="96">
                  <c:v>44166</c:v>
                </c:pt>
                <c:pt idx="97">
                  <c:v>44197</c:v>
                </c:pt>
                <c:pt idx="98">
                  <c:v>44228</c:v>
                </c:pt>
                <c:pt idx="99">
                  <c:v>44256</c:v>
                </c:pt>
                <c:pt idx="100">
                  <c:v>44287</c:v>
                </c:pt>
                <c:pt idx="101">
                  <c:v>44317</c:v>
                </c:pt>
                <c:pt idx="102">
                  <c:v>44348</c:v>
                </c:pt>
                <c:pt idx="103">
                  <c:v>44378</c:v>
                </c:pt>
                <c:pt idx="104">
                  <c:v>44409</c:v>
                </c:pt>
                <c:pt idx="105">
                  <c:v>44440</c:v>
                </c:pt>
                <c:pt idx="106">
                  <c:v>44470</c:v>
                </c:pt>
                <c:pt idx="107">
                  <c:v>44501</c:v>
                </c:pt>
                <c:pt idx="108">
                  <c:v>44531</c:v>
                </c:pt>
                <c:pt idx="109">
                  <c:v>44562</c:v>
                </c:pt>
                <c:pt idx="110">
                  <c:v>44593</c:v>
                </c:pt>
                <c:pt idx="111">
                  <c:v>44621</c:v>
                </c:pt>
                <c:pt idx="112">
                  <c:v>44652</c:v>
                </c:pt>
                <c:pt idx="113">
                  <c:v>44682</c:v>
                </c:pt>
                <c:pt idx="114">
                  <c:v>44713</c:v>
                </c:pt>
                <c:pt idx="115">
                  <c:v>44743</c:v>
                </c:pt>
                <c:pt idx="116">
                  <c:v>44774</c:v>
                </c:pt>
                <c:pt idx="117">
                  <c:v>44805</c:v>
                </c:pt>
                <c:pt idx="118">
                  <c:v>44835</c:v>
                </c:pt>
                <c:pt idx="119">
                  <c:v>44866</c:v>
                </c:pt>
                <c:pt idx="120">
                  <c:v>44896</c:v>
                </c:pt>
              </c:numCache>
            </c:numRef>
          </c:xVal>
          <c:yVal>
            <c:numRef>
              <c:f>'Resumen-AP_mensual'!$AJ$27:$AJ$147</c:f>
              <c:numCache>
                <c:formatCode>#,##0</c:formatCode>
                <c:ptCount val="121"/>
                <c:pt idx="0">
                  <c:v>518225.0008333333</c:v>
                </c:pt>
                <c:pt idx="1">
                  <c:v>514747.2983333334</c:v>
                </c:pt>
                <c:pt idx="2">
                  <c:v>519002.19416666665</c:v>
                </c:pt>
                <c:pt idx="3">
                  <c:v>518328.58416666673</c:v>
                </c:pt>
                <c:pt idx="4">
                  <c:v>517843.98416666669</c:v>
                </c:pt>
                <c:pt idx="5">
                  <c:v>520639.70916666655</c:v>
                </c:pt>
                <c:pt idx="6">
                  <c:v>521842.48749999999</c:v>
                </c:pt>
                <c:pt idx="7">
                  <c:v>521789.02333333326</c:v>
                </c:pt>
                <c:pt idx="8">
                  <c:v>523372.91666666657</c:v>
                </c:pt>
                <c:pt idx="9">
                  <c:v>524393.05833333323</c:v>
                </c:pt>
                <c:pt idx="10">
                  <c:v>525150.60249999992</c:v>
                </c:pt>
                <c:pt idx="11">
                  <c:v>525652.05249999987</c:v>
                </c:pt>
                <c:pt idx="12">
                  <c:v>526382.05666666664</c:v>
                </c:pt>
                <c:pt idx="13">
                  <c:v>532022.76</c:v>
                </c:pt>
                <c:pt idx="14">
                  <c:v>530774.99416666676</c:v>
                </c:pt>
                <c:pt idx="15">
                  <c:v>533588.78500000003</c:v>
                </c:pt>
                <c:pt idx="16">
                  <c:v>533495.44833333336</c:v>
                </c:pt>
                <c:pt idx="17">
                  <c:v>533968.84333333338</c:v>
                </c:pt>
                <c:pt idx="18">
                  <c:v>534612.02583333338</c:v>
                </c:pt>
                <c:pt idx="19">
                  <c:v>535909.25916666666</c:v>
                </c:pt>
                <c:pt idx="20">
                  <c:v>536838.55583333329</c:v>
                </c:pt>
                <c:pt idx="21">
                  <c:v>537293.64333333343</c:v>
                </c:pt>
                <c:pt idx="22">
                  <c:v>537698.21499999997</c:v>
                </c:pt>
                <c:pt idx="23">
                  <c:v>539224.1</c:v>
                </c:pt>
                <c:pt idx="24">
                  <c:v>539783.85750000004</c:v>
                </c:pt>
                <c:pt idx="25">
                  <c:v>539173.85</c:v>
                </c:pt>
                <c:pt idx="26">
                  <c:v>544294.0741666666</c:v>
                </c:pt>
                <c:pt idx="27">
                  <c:v>547916.24916666665</c:v>
                </c:pt>
                <c:pt idx="28">
                  <c:v>553045.48499999999</c:v>
                </c:pt>
                <c:pt idx="29">
                  <c:v>555457.80166666664</c:v>
                </c:pt>
                <c:pt idx="30">
                  <c:v>555972.64833333332</c:v>
                </c:pt>
                <c:pt idx="31">
                  <c:v>558957.30166666664</c:v>
                </c:pt>
                <c:pt idx="32">
                  <c:v>561695.13083333324</c:v>
                </c:pt>
                <c:pt idx="33">
                  <c:v>564418.49916666665</c:v>
                </c:pt>
                <c:pt idx="34">
                  <c:v>566735.45083333331</c:v>
                </c:pt>
                <c:pt idx="35">
                  <c:v>568361.30083333328</c:v>
                </c:pt>
                <c:pt idx="36">
                  <c:v>571301.67249999999</c:v>
                </c:pt>
                <c:pt idx="37">
                  <c:v>572941.52500000002</c:v>
                </c:pt>
                <c:pt idx="38">
                  <c:v>571904.39</c:v>
                </c:pt>
                <c:pt idx="39">
                  <c:v>573969.68999999994</c:v>
                </c:pt>
                <c:pt idx="40">
                  <c:v>577585.0441666668</c:v>
                </c:pt>
                <c:pt idx="41">
                  <c:v>579657.11500000011</c:v>
                </c:pt>
                <c:pt idx="42">
                  <c:v>582629.43833333335</c:v>
                </c:pt>
                <c:pt idx="43">
                  <c:v>583992.63500000001</c:v>
                </c:pt>
                <c:pt idx="44">
                  <c:v>583639.44999999995</c:v>
                </c:pt>
                <c:pt idx="45">
                  <c:v>584758.5791666666</c:v>
                </c:pt>
                <c:pt idx="46">
                  <c:v>587655.01166666672</c:v>
                </c:pt>
                <c:pt idx="47">
                  <c:v>588806.18333333323</c:v>
                </c:pt>
                <c:pt idx="48">
                  <c:v>590782.78916666657</c:v>
                </c:pt>
                <c:pt idx="49">
                  <c:v>590005.10249999992</c:v>
                </c:pt>
                <c:pt idx="50">
                  <c:v>592524.98333333328</c:v>
                </c:pt>
                <c:pt idx="51">
                  <c:v>591597.67999999993</c:v>
                </c:pt>
                <c:pt idx="52">
                  <c:v>591523.74916666665</c:v>
                </c:pt>
                <c:pt idx="53">
                  <c:v>591676.84</c:v>
                </c:pt>
                <c:pt idx="54">
                  <c:v>592645.4916666667</c:v>
                </c:pt>
                <c:pt idx="55">
                  <c:v>595615.92833333334</c:v>
                </c:pt>
                <c:pt idx="56">
                  <c:v>598727.09666666668</c:v>
                </c:pt>
                <c:pt idx="57">
                  <c:v>600304.95000000007</c:v>
                </c:pt>
                <c:pt idx="58">
                  <c:v>601427.54500000004</c:v>
                </c:pt>
                <c:pt idx="59">
                  <c:v>603501.88750000007</c:v>
                </c:pt>
                <c:pt idx="60">
                  <c:v>607268.91583333327</c:v>
                </c:pt>
                <c:pt idx="61">
                  <c:v>610759.77333333332</c:v>
                </c:pt>
                <c:pt idx="62">
                  <c:v>613047.95416666672</c:v>
                </c:pt>
                <c:pt idx="63">
                  <c:v>616348.04166666663</c:v>
                </c:pt>
                <c:pt idx="64">
                  <c:v>617023.46333333338</c:v>
                </c:pt>
                <c:pt idx="65">
                  <c:v>618138.97416666662</c:v>
                </c:pt>
                <c:pt idx="66">
                  <c:v>620975.34666666668</c:v>
                </c:pt>
                <c:pt idx="67">
                  <c:v>621892.97833333339</c:v>
                </c:pt>
                <c:pt idx="68">
                  <c:v>624355.49916666665</c:v>
                </c:pt>
                <c:pt idx="69">
                  <c:v>628271.28666666674</c:v>
                </c:pt>
                <c:pt idx="70">
                  <c:v>626868.38000000012</c:v>
                </c:pt>
                <c:pt idx="71">
                  <c:v>627323.47750000004</c:v>
                </c:pt>
                <c:pt idx="72">
                  <c:v>627581.75666666671</c:v>
                </c:pt>
                <c:pt idx="73">
                  <c:v>629622.47750000004</c:v>
                </c:pt>
                <c:pt idx="74">
                  <c:v>630959.46499999997</c:v>
                </c:pt>
                <c:pt idx="75">
                  <c:v>630516.47499999998</c:v>
                </c:pt>
                <c:pt idx="76">
                  <c:v>629801.75166666659</c:v>
                </c:pt>
                <c:pt idx="77">
                  <c:v>632067.43833333335</c:v>
                </c:pt>
                <c:pt idx="78">
                  <c:v>633252.0691666666</c:v>
                </c:pt>
                <c:pt idx="79">
                  <c:v>631130.62250000006</c:v>
                </c:pt>
                <c:pt idx="80">
                  <c:v>630733.29000000015</c:v>
                </c:pt>
                <c:pt idx="81">
                  <c:v>630193.27916666679</c:v>
                </c:pt>
                <c:pt idx="82">
                  <c:v>632284.52666666673</c:v>
                </c:pt>
                <c:pt idx="83">
                  <c:v>632050.31833333347</c:v>
                </c:pt>
                <c:pt idx="84">
                  <c:v>628172.87583333335</c:v>
                </c:pt>
                <c:pt idx="85">
                  <c:v>627590.43833333324</c:v>
                </c:pt>
                <c:pt idx="86">
                  <c:v>627117.39999999991</c:v>
                </c:pt>
                <c:pt idx="87">
                  <c:v>627298.14666666661</c:v>
                </c:pt>
                <c:pt idx="88">
                  <c:v>630273.2041666666</c:v>
                </c:pt>
                <c:pt idx="89">
                  <c:v>632111.77583333326</c:v>
                </c:pt>
                <c:pt idx="90">
                  <c:v>628875.4916666667</c:v>
                </c:pt>
                <c:pt idx="91">
                  <c:v>629899.51666666672</c:v>
                </c:pt>
                <c:pt idx="92">
                  <c:v>629922.92833333334</c:v>
                </c:pt>
                <c:pt idx="93">
                  <c:v>629158.63166666671</c:v>
                </c:pt>
                <c:pt idx="94">
                  <c:v>631166.62666666659</c:v>
                </c:pt>
                <c:pt idx="95">
                  <c:v>632942.50416666653</c:v>
                </c:pt>
                <c:pt idx="96">
                  <c:v>635922.80416666658</c:v>
                </c:pt>
                <c:pt idx="97">
                  <c:v>638373.66416666668</c:v>
                </c:pt>
                <c:pt idx="98">
                  <c:v>638100.22166666668</c:v>
                </c:pt>
                <c:pt idx="99">
                  <c:v>640013.74333333329</c:v>
                </c:pt>
                <c:pt idx="100">
                  <c:v>640616.58833333326</c:v>
                </c:pt>
                <c:pt idx="101">
                  <c:v>639786.09916666651</c:v>
                </c:pt>
                <c:pt idx="102">
                  <c:v>641613.26</c:v>
                </c:pt>
                <c:pt idx="103">
                  <c:v>645416.07750000001</c:v>
                </c:pt>
                <c:pt idx="104">
                  <c:v>649314.85749999993</c:v>
                </c:pt>
                <c:pt idx="105">
                  <c:v>651457.41166666662</c:v>
                </c:pt>
                <c:pt idx="106">
                  <c:v>653392.94333333336</c:v>
                </c:pt>
                <c:pt idx="107">
                  <c:v>653922.71250000002</c:v>
                </c:pt>
                <c:pt idx="108">
                  <c:v>656512.89333333331</c:v>
                </c:pt>
                <c:pt idx="109">
                  <c:v>659326.85166666657</c:v>
                </c:pt>
                <c:pt idx="110">
                  <c:v>661555.44833333325</c:v>
                </c:pt>
                <c:pt idx="111">
                  <c:v>660502.48833333328</c:v>
                </c:pt>
                <c:pt idx="112">
                  <c:v>662561.56333333335</c:v>
                </c:pt>
                <c:pt idx="113">
                  <c:v>664815.88666666672</c:v>
                </c:pt>
                <c:pt idx="114">
                  <c:v>667812.5541666667</c:v>
                </c:pt>
                <c:pt idx="115">
                  <c:v>667696.34249999991</c:v>
                </c:pt>
                <c:pt idx="116">
                  <c:v>665732.55083333328</c:v>
                </c:pt>
                <c:pt idx="117">
                  <c:v>665659.32999999996</c:v>
                </c:pt>
                <c:pt idx="118">
                  <c:v>665448.52333333332</c:v>
                </c:pt>
                <c:pt idx="119">
                  <c:v>665882.07999999996</c:v>
                </c:pt>
                <c:pt idx="120">
                  <c:v>665417.06416666659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69-4AA4-AD7F-CCE8EF9DE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612176"/>
        <c:axId val="881612504"/>
      </c:scatterChart>
      <c:valAx>
        <c:axId val="88161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504"/>
        <c:crosses val="autoZero"/>
        <c:crossBetween val="midCat"/>
      </c:valAx>
      <c:valAx>
        <c:axId val="881612504"/>
        <c:scaling>
          <c:orientation val="minMax"/>
          <c:min val="3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Cons</a:t>
            </a:r>
            <a:r>
              <a:rPr lang="es-CL" baseline="0"/>
              <a:t> Unit</a:t>
            </a:r>
            <a:r>
              <a:rPr lang="es-CL"/>
              <a:t> Resid AP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'Resumen-AP_mensual'!$B$4:$B$147</c:f>
              <c:numCache>
                <c:formatCode>mmm\-yy</c:formatCode>
                <c:ptCount val="144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  <c:pt idx="120">
                  <c:v>44197</c:v>
                </c:pt>
                <c:pt idx="121">
                  <c:v>44228</c:v>
                </c:pt>
                <c:pt idx="122">
                  <c:v>44256</c:v>
                </c:pt>
                <c:pt idx="123">
                  <c:v>44287</c:v>
                </c:pt>
                <c:pt idx="124">
                  <c:v>44317</c:v>
                </c:pt>
                <c:pt idx="125">
                  <c:v>44348</c:v>
                </c:pt>
                <c:pt idx="126">
                  <c:v>44378</c:v>
                </c:pt>
                <c:pt idx="127">
                  <c:v>44409</c:v>
                </c:pt>
                <c:pt idx="128">
                  <c:v>44440</c:v>
                </c:pt>
                <c:pt idx="129">
                  <c:v>44470</c:v>
                </c:pt>
                <c:pt idx="130">
                  <c:v>44501</c:v>
                </c:pt>
                <c:pt idx="131">
                  <c:v>44531</c:v>
                </c:pt>
                <c:pt idx="132">
                  <c:v>44562</c:v>
                </c:pt>
                <c:pt idx="133">
                  <c:v>44593</c:v>
                </c:pt>
                <c:pt idx="134">
                  <c:v>44621</c:v>
                </c:pt>
                <c:pt idx="135">
                  <c:v>44652</c:v>
                </c:pt>
                <c:pt idx="136">
                  <c:v>44682</c:v>
                </c:pt>
                <c:pt idx="137">
                  <c:v>44713</c:v>
                </c:pt>
                <c:pt idx="138">
                  <c:v>44743</c:v>
                </c:pt>
                <c:pt idx="139">
                  <c:v>44774</c:v>
                </c:pt>
                <c:pt idx="140">
                  <c:v>44805</c:v>
                </c:pt>
                <c:pt idx="141">
                  <c:v>44835</c:v>
                </c:pt>
                <c:pt idx="142">
                  <c:v>44866</c:v>
                </c:pt>
                <c:pt idx="143">
                  <c:v>44896</c:v>
                </c:pt>
              </c:numCache>
            </c:numRef>
          </c:xVal>
          <c:yVal>
            <c:numRef>
              <c:f>'Resumen-AP_mensual'!$S$4:$S$147</c:f>
              <c:numCache>
                <c:formatCode>#,##0.00</c:formatCode>
                <c:ptCount val="144"/>
                <c:pt idx="0">
                  <c:v>14.801641520014956</c:v>
                </c:pt>
                <c:pt idx="1">
                  <c:v>13.830184824643288</c:v>
                </c:pt>
                <c:pt idx="2">
                  <c:v>13.571253463341858</c:v>
                </c:pt>
                <c:pt idx="3">
                  <c:v>13.344348648288719</c:v>
                </c:pt>
                <c:pt idx="4">
                  <c:v>12.90078216877682</c:v>
                </c:pt>
                <c:pt idx="5">
                  <c:v>12.574885159244088</c:v>
                </c:pt>
                <c:pt idx="6">
                  <c:v>12.679129423580095</c:v>
                </c:pt>
                <c:pt idx="7">
                  <c:v>11.943309206181484</c:v>
                </c:pt>
                <c:pt idx="8">
                  <c:v>12.352667965459139</c:v>
                </c:pt>
                <c:pt idx="9">
                  <c:v>12.765005397151358</c:v>
                </c:pt>
                <c:pt idx="10">
                  <c:v>13.525466232880307</c:v>
                </c:pt>
                <c:pt idx="11">
                  <c:v>13.534121526876136</c:v>
                </c:pt>
                <c:pt idx="12">
                  <c:v>15.404894710876846</c:v>
                </c:pt>
                <c:pt idx="13">
                  <c:v>14.472750155215232</c:v>
                </c:pt>
                <c:pt idx="14">
                  <c:v>13.985217089177711</c:v>
                </c:pt>
                <c:pt idx="15">
                  <c:v>13.63475314517996</c:v>
                </c:pt>
                <c:pt idx="16">
                  <c:v>12.644188756562942</c:v>
                </c:pt>
                <c:pt idx="17">
                  <c:v>12.687086594036112</c:v>
                </c:pt>
                <c:pt idx="18">
                  <c:v>12.289433831990792</c:v>
                </c:pt>
                <c:pt idx="19">
                  <c:v>11.988809298519293</c:v>
                </c:pt>
                <c:pt idx="20">
                  <c:v>12.467382814496755</c:v>
                </c:pt>
                <c:pt idx="21">
                  <c:v>12.774114630926999</c:v>
                </c:pt>
                <c:pt idx="22">
                  <c:v>13.492974921311808</c:v>
                </c:pt>
                <c:pt idx="23">
                  <c:v>13.435197803032221</c:v>
                </c:pt>
                <c:pt idx="24">
                  <c:v>13.816540080160321</c:v>
                </c:pt>
                <c:pt idx="25">
                  <c:v>15.293521543086172</c:v>
                </c:pt>
                <c:pt idx="26">
                  <c:v>13.343111493307408</c:v>
                </c:pt>
                <c:pt idx="27">
                  <c:v>13.030877585521083</c:v>
                </c:pt>
                <c:pt idx="28">
                  <c:v>13.086801280778394</c:v>
                </c:pt>
                <c:pt idx="29">
                  <c:v>12.668713087498141</c:v>
                </c:pt>
                <c:pt idx="30">
                  <c:v>11.910282410164781</c:v>
                </c:pt>
                <c:pt idx="31">
                  <c:v>12.059757472372617</c:v>
                </c:pt>
                <c:pt idx="32">
                  <c:v>12.362552412974683</c:v>
                </c:pt>
                <c:pt idx="33">
                  <c:v>12.665056979704845</c:v>
                </c:pt>
                <c:pt idx="34">
                  <c:v>13.259011962017512</c:v>
                </c:pt>
                <c:pt idx="35">
                  <c:v>13.276525676041437</c:v>
                </c:pt>
                <c:pt idx="36">
                  <c:v>15.193206732420631</c:v>
                </c:pt>
                <c:pt idx="37">
                  <c:v>14.611712792580599</c:v>
                </c:pt>
                <c:pt idx="38">
                  <c:v>13.956878893412467</c:v>
                </c:pt>
                <c:pt idx="39">
                  <c:v>12.805963812648432</c:v>
                </c:pt>
                <c:pt idx="40">
                  <c:v>13.044224452331417</c:v>
                </c:pt>
                <c:pt idx="41">
                  <c:v>12.670643505048778</c:v>
                </c:pt>
                <c:pt idx="42">
                  <c:v>12.114704774944377</c:v>
                </c:pt>
                <c:pt idx="43">
                  <c:v>12.126787945072303</c:v>
                </c:pt>
                <c:pt idx="44">
                  <c:v>12.28585660469073</c:v>
                </c:pt>
                <c:pt idx="45">
                  <c:v>12.537742357761024</c:v>
                </c:pt>
                <c:pt idx="46">
                  <c:v>13.466177175940505</c:v>
                </c:pt>
                <c:pt idx="47">
                  <c:v>13.18454337017908</c:v>
                </c:pt>
                <c:pt idx="48">
                  <c:v>14.74304028333253</c:v>
                </c:pt>
                <c:pt idx="49">
                  <c:v>15.805491856520797</c:v>
                </c:pt>
                <c:pt idx="50">
                  <c:v>14.714354896826732</c:v>
                </c:pt>
                <c:pt idx="51">
                  <c:v>14.03228060489678</c:v>
                </c:pt>
                <c:pt idx="52">
                  <c:v>13.487028084493518</c:v>
                </c:pt>
                <c:pt idx="53">
                  <c:v>12.557653073441729</c:v>
                </c:pt>
                <c:pt idx="54">
                  <c:v>12.72286056368382</c:v>
                </c:pt>
                <c:pt idx="55">
                  <c:v>12.724569076900991</c:v>
                </c:pt>
                <c:pt idx="56">
                  <c:v>12.865010637534963</c:v>
                </c:pt>
                <c:pt idx="57">
                  <c:v>13.019848300246062</c:v>
                </c:pt>
                <c:pt idx="58">
                  <c:v>13.696264400647433</c:v>
                </c:pt>
                <c:pt idx="59">
                  <c:v>13.770578220822582</c:v>
                </c:pt>
                <c:pt idx="60">
                  <c:v>14.903675405271478</c:v>
                </c:pt>
                <c:pt idx="61">
                  <c:v>15.202161894428977</c:v>
                </c:pt>
                <c:pt idx="62">
                  <c:v>15.029890576360721</c:v>
                </c:pt>
                <c:pt idx="63">
                  <c:v>14.80046807608004</c:v>
                </c:pt>
                <c:pt idx="64">
                  <c:v>13.817545627958456</c:v>
                </c:pt>
                <c:pt idx="65">
                  <c:v>13.176061682506823</c:v>
                </c:pt>
                <c:pt idx="66">
                  <c:v>12.879564941325871</c:v>
                </c:pt>
                <c:pt idx="67">
                  <c:v>12.408213462533514</c:v>
                </c:pt>
                <c:pt idx="68">
                  <c:v>12.972685026222335</c:v>
                </c:pt>
                <c:pt idx="69">
                  <c:v>13.620783291044075</c:v>
                </c:pt>
                <c:pt idx="70">
                  <c:v>13.789733436307891</c:v>
                </c:pt>
                <c:pt idx="71">
                  <c:v>14.164180746010203</c:v>
                </c:pt>
                <c:pt idx="72">
                  <c:v>14.497370174498521</c:v>
                </c:pt>
                <c:pt idx="73">
                  <c:v>15.716677458424563</c:v>
                </c:pt>
                <c:pt idx="74">
                  <c:v>14.585173522150276</c:v>
                </c:pt>
                <c:pt idx="75">
                  <c:v>14.604357212725322</c:v>
                </c:pt>
                <c:pt idx="76">
                  <c:v>13.707793511423711</c:v>
                </c:pt>
                <c:pt idx="77">
                  <c:v>13.308003957169461</c:v>
                </c:pt>
                <c:pt idx="78">
                  <c:v>13.578913822803669</c:v>
                </c:pt>
                <c:pt idx="79">
                  <c:v>13.141637742520819</c:v>
                </c:pt>
                <c:pt idx="80">
                  <c:v>13.270666852743471</c:v>
                </c:pt>
                <c:pt idx="81">
                  <c:v>13.765864389474171</c:v>
                </c:pt>
                <c:pt idx="82">
                  <c:v>14.090022484799814</c:v>
                </c:pt>
                <c:pt idx="83">
                  <c:v>14.911434989913809</c:v>
                </c:pt>
                <c:pt idx="84">
                  <c:v>15.222574146229661</c:v>
                </c:pt>
                <c:pt idx="85">
                  <c:v>16.020029656667049</c:v>
                </c:pt>
                <c:pt idx="86">
                  <c:v>15.100607606994625</c:v>
                </c:pt>
                <c:pt idx="87">
                  <c:v>14.376274811579114</c:v>
                </c:pt>
                <c:pt idx="88">
                  <c:v>13.622650040735042</c:v>
                </c:pt>
                <c:pt idx="89">
                  <c:v>13.675937958593909</c:v>
                </c:pt>
                <c:pt idx="90">
                  <c:v>13.417644429393835</c:v>
                </c:pt>
                <c:pt idx="91">
                  <c:v>13.417675379198265</c:v>
                </c:pt>
                <c:pt idx="92">
                  <c:v>13.937644841672872</c:v>
                </c:pt>
                <c:pt idx="93">
                  <c:v>13.008740633745603</c:v>
                </c:pt>
                <c:pt idx="94">
                  <c:v>13.908027296399387</c:v>
                </c:pt>
                <c:pt idx="95">
                  <c:v>14.669415104926493</c:v>
                </c:pt>
                <c:pt idx="96">
                  <c:v>15.454086757478514</c:v>
                </c:pt>
                <c:pt idx="97">
                  <c:v>16.120154629920556</c:v>
                </c:pt>
                <c:pt idx="98">
                  <c:v>14.822707197199222</c:v>
                </c:pt>
                <c:pt idx="99">
                  <c:v>14.062169434470377</c:v>
                </c:pt>
                <c:pt idx="100">
                  <c:v>14.120657614184717</c:v>
                </c:pt>
                <c:pt idx="101">
                  <c:v>13.894616419014319</c:v>
                </c:pt>
                <c:pt idx="102">
                  <c:v>12.748805521939852</c:v>
                </c:pt>
                <c:pt idx="103">
                  <c:v>13.212832175666593</c:v>
                </c:pt>
                <c:pt idx="104">
                  <c:v>13.691270641482379</c:v>
                </c:pt>
                <c:pt idx="105">
                  <c:v>13.464803787692238</c:v>
                </c:pt>
                <c:pt idx="106">
                  <c:v>13.783674518392706</c:v>
                </c:pt>
                <c:pt idx="107">
                  <c:v>13.464335174218732</c:v>
                </c:pt>
                <c:pt idx="108">
                  <c:v>15.118441935770045</c:v>
                </c:pt>
                <c:pt idx="109">
                  <c:v>15.803015767414012</c:v>
                </c:pt>
                <c:pt idx="110">
                  <c:v>14.695273545783159</c:v>
                </c:pt>
                <c:pt idx="111">
                  <c:v>14.687992548567376</c:v>
                </c:pt>
                <c:pt idx="112">
                  <c:v>14.441780360152583</c:v>
                </c:pt>
                <c:pt idx="113">
                  <c:v>12.865363736993581</c:v>
                </c:pt>
                <c:pt idx="114">
                  <c:v>12.846559384601782</c:v>
                </c:pt>
                <c:pt idx="115">
                  <c:v>13.026775596723263</c:v>
                </c:pt>
                <c:pt idx="116">
                  <c:v>13.289839475369298</c:v>
                </c:pt>
                <c:pt idx="117">
                  <c:v>13.767213688380277</c:v>
                </c:pt>
                <c:pt idx="118">
                  <c:v>14.042139744718311</c:v>
                </c:pt>
                <c:pt idx="119">
                  <c:v>14.146166101844107</c:v>
                </c:pt>
                <c:pt idx="120">
                  <c:v>15.638236859467781</c:v>
                </c:pt>
                <c:pt idx="121">
                  <c:v>15.551260194685611</c:v>
                </c:pt>
                <c:pt idx="122">
                  <c:v>14.998604961498074</c:v>
                </c:pt>
                <c:pt idx="123">
                  <c:v>14.645429490124023</c:v>
                </c:pt>
                <c:pt idx="124">
                  <c:v>13.933701788314028</c:v>
                </c:pt>
                <c:pt idx="125">
                  <c:v>13.104181008257278</c:v>
                </c:pt>
                <c:pt idx="126">
                  <c:v>13.571490960268486</c:v>
                </c:pt>
                <c:pt idx="127">
                  <c:v>13.773035992386227</c:v>
                </c:pt>
                <c:pt idx="128">
                  <c:v>13.562273149648837</c:v>
                </c:pt>
                <c:pt idx="129">
                  <c:v>14.020108693303365</c:v>
                </c:pt>
                <c:pt idx="130">
                  <c:v>13.90990653802154</c:v>
                </c:pt>
                <c:pt idx="131">
                  <c:v>14.546229143732868</c:v>
                </c:pt>
                <c:pt idx="132">
                  <c:v>16.076452699056787</c:v>
                </c:pt>
                <c:pt idx="133">
                  <c:v>15.886457600414392</c:v>
                </c:pt>
                <c:pt idx="134">
                  <c:v>14.50514505560824</c:v>
                </c:pt>
                <c:pt idx="135">
                  <c:v>14.950448995413144</c:v>
                </c:pt>
                <c:pt idx="136">
                  <c:v>14.3908088029458</c:v>
                </c:pt>
                <c:pt idx="137">
                  <c:v>13.716287885292349</c:v>
                </c:pt>
                <c:pt idx="138">
                  <c:v>13.423583816269584</c:v>
                </c:pt>
                <c:pt idx="139">
                  <c:v>13.14503301320528</c:v>
                </c:pt>
                <c:pt idx="140">
                  <c:v>13.319636572302983</c:v>
                </c:pt>
                <c:pt idx="141">
                  <c:v>13.701348131187856</c:v>
                </c:pt>
                <c:pt idx="142">
                  <c:v>13.732607703039786</c:v>
                </c:pt>
                <c:pt idx="143">
                  <c:v>14.08824089883851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10-48AB-A4D1-DFA055A421E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'Resumen-AP_mensual'!$AO$27:$AO$147</c:f>
              <c:numCache>
                <c:formatCode>mmm\-yy</c:formatCode>
                <c:ptCount val="121"/>
                <c:pt idx="0">
                  <c:v>41244</c:v>
                </c:pt>
                <c:pt idx="1">
                  <c:v>41275</c:v>
                </c:pt>
                <c:pt idx="2">
                  <c:v>41306</c:v>
                </c:pt>
                <c:pt idx="3">
                  <c:v>41334</c:v>
                </c:pt>
                <c:pt idx="4">
                  <c:v>41365</c:v>
                </c:pt>
                <c:pt idx="5">
                  <c:v>41395</c:v>
                </c:pt>
                <c:pt idx="6">
                  <c:v>41426</c:v>
                </c:pt>
                <c:pt idx="7">
                  <c:v>41456</c:v>
                </c:pt>
                <c:pt idx="8">
                  <c:v>41487</c:v>
                </c:pt>
                <c:pt idx="9">
                  <c:v>41518</c:v>
                </c:pt>
                <c:pt idx="10">
                  <c:v>41548</c:v>
                </c:pt>
                <c:pt idx="11">
                  <c:v>41579</c:v>
                </c:pt>
                <c:pt idx="12">
                  <c:v>41609</c:v>
                </c:pt>
                <c:pt idx="13">
                  <c:v>41640</c:v>
                </c:pt>
                <c:pt idx="14">
                  <c:v>41671</c:v>
                </c:pt>
                <c:pt idx="15">
                  <c:v>41699</c:v>
                </c:pt>
                <c:pt idx="16">
                  <c:v>41730</c:v>
                </c:pt>
                <c:pt idx="17">
                  <c:v>41760</c:v>
                </c:pt>
                <c:pt idx="18">
                  <c:v>41791</c:v>
                </c:pt>
                <c:pt idx="19">
                  <c:v>41821</c:v>
                </c:pt>
                <c:pt idx="20">
                  <c:v>41852</c:v>
                </c:pt>
                <c:pt idx="21">
                  <c:v>41883</c:v>
                </c:pt>
                <c:pt idx="22">
                  <c:v>41913</c:v>
                </c:pt>
                <c:pt idx="23">
                  <c:v>41944</c:v>
                </c:pt>
                <c:pt idx="24">
                  <c:v>41974</c:v>
                </c:pt>
                <c:pt idx="25">
                  <c:v>42005</c:v>
                </c:pt>
                <c:pt idx="26">
                  <c:v>42036</c:v>
                </c:pt>
                <c:pt idx="27">
                  <c:v>42064</c:v>
                </c:pt>
                <c:pt idx="28">
                  <c:v>42095</c:v>
                </c:pt>
                <c:pt idx="29">
                  <c:v>42125</c:v>
                </c:pt>
                <c:pt idx="30">
                  <c:v>42156</c:v>
                </c:pt>
                <c:pt idx="31">
                  <c:v>42186</c:v>
                </c:pt>
                <c:pt idx="32">
                  <c:v>42217</c:v>
                </c:pt>
                <c:pt idx="33">
                  <c:v>42248</c:v>
                </c:pt>
                <c:pt idx="34">
                  <c:v>42278</c:v>
                </c:pt>
                <c:pt idx="35">
                  <c:v>42309</c:v>
                </c:pt>
                <c:pt idx="36">
                  <c:v>42339</c:v>
                </c:pt>
                <c:pt idx="37">
                  <c:v>42370</c:v>
                </c:pt>
                <c:pt idx="38">
                  <c:v>42401</c:v>
                </c:pt>
                <c:pt idx="39">
                  <c:v>42430</c:v>
                </c:pt>
                <c:pt idx="40">
                  <c:v>42461</c:v>
                </c:pt>
                <c:pt idx="41">
                  <c:v>42491</c:v>
                </c:pt>
                <c:pt idx="42">
                  <c:v>42522</c:v>
                </c:pt>
                <c:pt idx="43">
                  <c:v>42552</c:v>
                </c:pt>
                <c:pt idx="44">
                  <c:v>42583</c:v>
                </c:pt>
                <c:pt idx="45">
                  <c:v>42614</c:v>
                </c:pt>
                <c:pt idx="46">
                  <c:v>42644</c:v>
                </c:pt>
                <c:pt idx="47">
                  <c:v>42675</c:v>
                </c:pt>
                <c:pt idx="48">
                  <c:v>42705</c:v>
                </c:pt>
                <c:pt idx="49">
                  <c:v>42736</c:v>
                </c:pt>
                <c:pt idx="50">
                  <c:v>42767</c:v>
                </c:pt>
                <c:pt idx="51">
                  <c:v>42795</c:v>
                </c:pt>
                <c:pt idx="52">
                  <c:v>42826</c:v>
                </c:pt>
                <c:pt idx="53">
                  <c:v>42856</c:v>
                </c:pt>
                <c:pt idx="54">
                  <c:v>42887</c:v>
                </c:pt>
                <c:pt idx="55">
                  <c:v>42917</c:v>
                </c:pt>
                <c:pt idx="56">
                  <c:v>42948</c:v>
                </c:pt>
                <c:pt idx="57">
                  <c:v>42979</c:v>
                </c:pt>
                <c:pt idx="58">
                  <c:v>43009</c:v>
                </c:pt>
                <c:pt idx="59">
                  <c:v>43040</c:v>
                </c:pt>
                <c:pt idx="60">
                  <c:v>43070</c:v>
                </c:pt>
                <c:pt idx="61">
                  <c:v>43101</c:v>
                </c:pt>
                <c:pt idx="62">
                  <c:v>43132</c:v>
                </c:pt>
                <c:pt idx="63">
                  <c:v>43160</c:v>
                </c:pt>
                <c:pt idx="64">
                  <c:v>43191</c:v>
                </c:pt>
                <c:pt idx="65">
                  <c:v>43221</c:v>
                </c:pt>
                <c:pt idx="66">
                  <c:v>43252</c:v>
                </c:pt>
                <c:pt idx="67">
                  <c:v>43282</c:v>
                </c:pt>
                <c:pt idx="68">
                  <c:v>43313</c:v>
                </c:pt>
                <c:pt idx="69">
                  <c:v>43344</c:v>
                </c:pt>
                <c:pt idx="70">
                  <c:v>43374</c:v>
                </c:pt>
                <c:pt idx="71">
                  <c:v>43405</c:v>
                </c:pt>
                <c:pt idx="72">
                  <c:v>43435</c:v>
                </c:pt>
                <c:pt idx="73">
                  <c:v>43466</c:v>
                </c:pt>
                <c:pt idx="74">
                  <c:v>43497</c:v>
                </c:pt>
                <c:pt idx="75">
                  <c:v>43525</c:v>
                </c:pt>
                <c:pt idx="76">
                  <c:v>43556</c:v>
                </c:pt>
                <c:pt idx="77">
                  <c:v>43586</c:v>
                </c:pt>
                <c:pt idx="78">
                  <c:v>43617</c:v>
                </c:pt>
                <c:pt idx="79">
                  <c:v>43647</c:v>
                </c:pt>
                <c:pt idx="80">
                  <c:v>43678</c:v>
                </c:pt>
                <c:pt idx="81">
                  <c:v>43709</c:v>
                </c:pt>
                <c:pt idx="82">
                  <c:v>43739</c:v>
                </c:pt>
                <c:pt idx="83">
                  <c:v>43770</c:v>
                </c:pt>
                <c:pt idx="84">
                  <c:v>43800</c:v>
                </c:pt>
                <c:pt idx="85">
                  <c:v>43831</c:v>
                </c:pt>
                <c:pt idx="86">
                  <c:v>43862</c:v>
                </c:pt>
                <c:pt idx="87">
                  <c:v>43891</c:v>
                </c:pt>
                <c:pt idx="88">
                  <c:v>43922</c:v>
                </c:pt>
                <c:pt idx="89">
                  <c:v>43952</c:v>
                </c:pt>
                <c:pt idx="90">
                  <c:v>43983</c:v>
                </c:pt>
                <c:pt idx="91">
                  <c:v>44013</c:v>
                </c:pt>
                <c:pt idx="92">
                  <c:v>44044</c:v>
                </c:pt>
                <c:pt idx="93">
                  <c:v>44075</c:v>
                </c:pt>
                <c:pt idx="94">
                  <c:v>44105</c:v>
                </c:pt>
                <c:pt idx="95">
                  <c:v>44136</c:v>
                </c:pt>
                <c:pt idx="96">
                  <c:v>44166</c:v>
                </c:pt>
                <c:pt idx="97">
                  <c:v>44197</c:v>
                </c:pt>
                <c:pt idx="98">
                  <c:v>44228</c:v>
                </c:pt>
                <c:pt idx="99">
                  <c:v>44256</c:v>
                </c:pt>
                <c:pt idx="100">
                  <c:v>44287</c:v>
                </c:pt>
                <c:pt idx="101">
                  <c:v>44317</c:v>
                </c:pt>
                <c:pt idx="102">
                  <c:v>44348</c:v>
                </c:pt>
                <c:pt idx="103">
                  <c:v>44378</c:v>
                </c:pt>
                <c:pt idx="104">
                  <c:v>44409</c:v>
                </c:pt>
                <c:pt idx="105">
                  <c:v>44440</c:v>
                </c:pt>
                <c:pt idx="106">
                  <c:v>44470</c:v>
                </c:pt>
                <c:pt idx="107">
                  <c:v>44501</c:v>
                </c:pt>
                <c:pt idx="108">
                  <c:v>44531</c:v>
                </c:pt>
                <c:pt idx="109">
                  <c:v>44562</c:v>
                </c:pt>
                <c:pt idx="110">
                  <c:v>44593</c:v>
                </c:pt>
                <c:pt idx="111">
                  <c:v>44621</c:v>
                </c:pt>
                <c:pt idx="112">
                  <c:v>44652</c:v>
                </c:pt>
                <c:pt idx="113">
                  <c:v>44682</c:v>
                </c:pt>
                <c:pt idx="114">
                  <c:v>44713</c:v>
                </c:pt>
                <c:pt idx="115">
                  <c:v>44743</c:v>
                </c:pt>
                <c:pt idx="116">
                  <c:v>44774</c:v>
                </c:pt>
                <c:pt idx="117">
                  <c:v>44805</c:v>
                </c:pt>
                <c:pt idx="118">
                  <c:v>44835</c:v>
                </c:pt>
                <c:pt idx="119">
                  <c:v>44866</c:v>
                </c:pt>
                <c:pt idx="120">
                  <c:v>44896</c:v>
                </c:pt>
              </c:numCache>
            </c:numRef>
          </c:xVal>
          <c:yVal>
            <c:numRef>
              <c:f>'Resumen-AP_mensual'!$AP$27:$AP$147</c:f>
              <c:numCache>
                <c:formatCode>#,##0.00</c:formatCode>
                <c:ptCount val="121"/>
                <c:pt idx="0">
                  <c:v>13.273066979277223</c:v>
                </c:pt>
                <c:pt idx="1">
                  <c:v>13.140704093384178</c:v>
                </c:pt>
                <c:pt idx="2">
                  <c:v>13.209101709040089</c:v>
                </c:pt>
                <c:pt idx="3">
                  <c:v>13.155592909384232</c:v>
                </c:pt>
                <c:pt idx="4">
                  <c:v>13.105269946079327</c:v>
                </c:pt>
                <c:pt idx="5">
                  <c:v>13.142154323097282</c:v>
                </c:pt>
                <c:pt idx="6">
                  <c:v>13.140623197552449</c:v>
                </c:pt>
                <c:pt idx="7">
                  <c:v>13.109027245733612</c:v>
                </c:pt>
                <c:pt idx="8">
                  <c:v>13.114939593554723</c:v>
                </c:pt>
                <c:pt idx="9">
                  <c:v>13.106203726761215</c:v>
                </c:pt>
                <c:pt idx="10">
                  <c:v>13.097115589159372</c:v>
                </c:pt>
                <c:pt idx="11">
                  <c:v>13.07761867588485</c:v>
                </c:pt>
                <c:pt idx="12">
                  <c:v>13.064395998635618</c:v>
                </c:pt>
                <c:pt idx="13">
                  <c:v>13.17911821965731</c:v>
                </c:pt>
                <c:pt idx="14">
                  <c:v>13.122300823781842</c:v>
                </c:pt>
                <c:pt idx="15">
                  <c:v>13.173448107123932</c:v>
                </c:pt>
                <c:pt idx="16">
                  <c:v>13.154705292717878</c:v>
                </c:pt>
                <c:pt idx="17">
                  <c:v>13.151157223680629</c:v>
                </c:pt>
                <c:pt idx="18">
                  <c:v>13.15131809180985</c:v>
                </c:pt>
                <c:pt idx="19">
                  <c:v>13.168353288874817</c:v>
                </c:pt>
                <c:pt idx="20">
                  <c:v>13.17393916159979</c:v>
                </c:pt>
                <c:pt idx="21">
                  <c:v>13.167547844242796</c:v>
                </c:pt>
                <c:pt idx="22">
                  <c:v>13.156938292414141</c:v>
                </c:pt>
                <c:pt idx="23">
                  <c:v>13.174202060241059</c:v>
                </c:pt>
                <c:pt idx="24">
                  <c:v>13.166536868085863</c:v>
                </c:pt>
                <c:pt idx="25">
                  <c:v>13.129022997328521</c:v>
                </c:pt>
                <c:pt idx="26">
                  <c:v>13.228504585990203</c:v>
                </c:pt>
                <c:pt idx="27">
                  <c:v>13.291627586274727</c:v>
                </c:pt>
                <c:pt idx="28">
                  <c:v>13.393820652295423</c:v>
                </c:pt>
                <c:pt idx="29">
                  <c:v>13.430720954975598</c:v>
                </c:pt>
                <c:pt idx="30">
                  <c:v>13.42130508567501</c:v>
                </c:pt>
                <c:pt idx="31">
                  <c:v>13.47198473473663</c:v>
                </c:pt>
                <c:pt idx="32">
                  <c:v>13.521799829055686</c:v>
                </c:pt>
                <c:pt idx="33">
                  <c:v>13.57006266512604</c:v>
                </c:pt>
                <c:pt idx="34">
                  <c:v>13.610238160333125</c:v>
                </c:pt>
                <c:pt idx="35">
                  <c:v>13.629412095725369</c:v>
                </c:pt>
                <c:pt idx="36">
                  <c:v>13.678248333278995</c:v>
                </c:pt>
                <c:pt idx="37">
                  <c:v>13.691634593440575</c:v>
                </c:pt>
                <c:pt idx="38">
                  <c:v>13.64135709659959</c:v>
                </c:pt>
                <c:pt idx="39">
                  <c:v>13.667651736560755</c:v>
                </c:pt>
                <c:pt idx="40">
                  <c:v>13.73166735915936</c:v>
                </c:pt>
                <c:pt idx="41">
                  <c:v>13.75921048778144</c:v>
                </c:pt>
                <c:pt idx="42">
                  <c:v>13.810744538536865</c:v>
                </c:pt>
                <c:pt idx="43">
                  <c:v>13.823803236673703</c:v>
                </c:pt>
                <c:pt idx="44">
                  <c:v>13.797440268809744</c:v>
                </c:pt>
                <c:pt idx="45">
                  <c:v>13.806413134533692</c:v>
                </c:pt>
                <c:pt idx="46">
                  <c:v>13.856491050433524</c:v>
                </c:pt>
                <c:pt idx="47">
                  <c:v>13.864280136738563</c:v>
                </c:pt>
                <c:pt idx="48">
                  <c:v>13.897080347170865</c:v>
                </c:pt>
                <c:pt idx="49">
                  <c:v>13.863221577939784</c:v>
                </c:pt>
                <c:pt idx="50">
                  <c:v>13.906097874939418</c:v>
                </c:pt>
                <c:pt idx="51">
                  <c:v>13.869038120421878</c:v>
                </c:pt>
                <c:pt idx="52">
                  <c:v>13.852695548475653</c:v>
                </c:pt>
                <c:pt idx="53">
                  <c:v>13.843549538764426</c:v>
                </c:pt>
                <c:pt idx="54">
                  <c:v>13.854544728319645</c:v>
                </c:pt>
                <c:pt idx="55">
                  <c:v>13.912823801776126</c:v>
                </c:pt>
                <c:pt idx="56">
                  <c:v>13.97394249177507</c:v>
                </c:pt>
                <c:pt idx="57">
                  <c:v>13.998774310651832</c:v>
                </c:pt>
                <c:pt idx="58">
                  <c:v>14.010864402187671</c:v>
                </c:pt>
                <c:pt idx="59">
                  <c:v>14.035888489562</c:v>
                </c:pt>
                <c:pt idx="60">
                  <c:v>14.098159676553967</c:v>
                </c:pt>
                <c:pt idx="61">
                  <c:v>14.158593340864897</c:v>
                </c:pt>
                <c:pt idx="62">
                  <c:v>14.183872690718438</c:v>
                </c:pt>
                <c:pt idx="63">
                  <c:v>14.226825531122133</c:v>
                </c:pt>
                <c:pt idx="64">
                  <c:v>14.20781866435995</c:v>
                </c:pt>
                <c:pt idx="65">
                  <c:v>14.200723375135894</c:v>
                </c:pt>
                <c:pt idx="66">
                  <c:v>14.231384541921265</c:v>
                </c:pt>
                <c:pt idx="67">
                  <c:v>14.217945425803778</c:v>
                </c:pt>
                <c:pt idx="68">
                  <c:v>14.240948562193566</c:v>
                </c:pt>
                <c:pt idx="69">
                  <c:v>14.296530061271014</c:v>
                </c:pt>
                <c:pt idx="70">
                  <c:v>14.2334364149603</c:v>
                </c:pt>
                <c:pt idx="71">
                  <c:v>14.218270149260263</c:v>
                </c:pt>
                <c:pt idx="72">
                  <c:v>14.198101825511321</c:v>
                </c:pt>
                <c:pt idx="73">
                  <c:v>14.21739454311539</c:v>
                </c:pt>
                <c:pt idx="74">
                  <c:v>14.225738290886516</c:v>
                </c:pt>
                <c:pt idx="75">
                  <c:v>14.202579923403567</c:v>
                </c:pt>
                <c:pt idx="76">
                  <c:v>14.176404475311173</c:v>
                </c:pt>
                <c:pt idx="77">
                  <c:v>14.21790510643198</c:v>
                </c:pt>
                <c:pt idx="78">
                  <c:v>14.236128311467013</c:v>
                </c:pt>
                <c:pt idx="79">
                  <c:v>14.18039173584585</c:v>
                </c:pt>
                <c:pt idx="80">
                  <c:v>14.163321468884874</c:v>
                </c:pt>
                <c:pt idx="81">
                  <c:v>14.14279028553567</c:v>
                </c:pt>
                <c:pt idx="82">
                  <c:v>14.180795548364555</c:v>
                </c:pt>
                <c:pt idx="83">
                  <c:v>14.170432816863999</c:v>
                </c:pt>
                <c:pt idx="84">
                  <c:v>14.070009489305017</c:v>
                </c:pt>
                <c:pt idx="85">
                  <c:v>14.042039087495978</c:v>
                </c:pt>
                <c:pt idx="86">
                  <c:v>14.015610848953768</c:v>
                </c:pt>
                <c:pt idx="87">
                  <c:v>14.004991378002428</c:v>
                </c:pt>
                <c:pt idx="88">
                  <c:v>14.057143304177176</c:v>
                </c:pt>
                <c:pt idx="89">
                  <c:v>14.083903533007833</c:v>
                </c:pt>
                <c:pt idx="90">
                  <c:v>13.998132476172771</c:v>
                </c:pt>
                <c:pt idx="91">
                  <c:v>14.006278631394601</c:v>
                </c:pt>
                <c:pt idx="92">
                  <c:v>13.990773916482654</c:v>
                </c:pt>
                <c:pt idx="93">
                  <c:v>13.957321319306565</c:v>
                </c:pt>
                <c:pt idx="94">
                  <c:v>13.9825221443639</c:v>
                </c:pt>
                <c:pt idx="95">
                  <c:v>14.004060913224366</c:v>
                </c:pt>
                <c:pt idx="96">
                  <c:v>14.060880157193148</c:v>
                </c:pt>
                <c:pt idx="97">
                  <c:v>14.104196400834626</c:v>
                </c:pt>
                <c:pt idx="98">
                  <c:v>14.083216769773927</c:v>
                </c:pt>
                <c:pt idx="99">
                  <c:v>14.10849438775017</c:v>
                </c:pt>
                <c:pt idx="100">
                  <c:v>14.104947466213225</c:v>
                </c:pt>
                <c:pt idx="101">
                  <c:v>14.062607585226679</c:v>
                </c:pt>
                <c:pt idx="102">
                  <c:v>14.082509024498654</c:v>
                </c:pt>
                <c:pt idx="103">
                  <c:v>14.142919989137546</c:v>
                </c:pt>
                <c:pt idx="104">
                  <c:v>14.205108355442794</c:v>
                </c:pt>
                <c:pt idx="105">
                  <c:v>14.227811161632753</c:v>
                </c:pt>
                <c:pt idx="106">
                  <c:v>14.248885745376342</c:v>
                </c:pt>
                <c:pt idx="107">
                  <c:v>14.237866311484948</c:v>
                </c:pt>
                <c:pt idx="108">
                  <c:v>14.27120489830901</c:v>
                </c:pt>
                <c:pt idx="109">
                  <c:v>14.307722884941427</c:v>
                </c:pt>
                <c:pt idx="110">
                  <c:v>14.335656002085493</c:v>
                </c:pt>
                <c:pt idx="111">
                  <c:v>14.29453434326134</c:v>
                </c:pt>
                <c:pt idx="112">
                  <c:v>14.31995263536877</c:v>
                </c:pt>
                <c:pt idx="113">
                  <c:v>14.358044886588083</c:v>
                </c:pt>
                <c:pt idx="114">
                  <c:v>14.409053793007672</c:v>
                </c:pt>
                <c:pt idx="115">
                  <c:v>14.396728197674429</c:v>
                </c:pt>
                <c:pt idx="116">
                  <c:v>14.344394616076015</c:v>
                </c:pt>
                <c:pt idx="117">
                  <c:v>14.324174901297193</c:v>
                </c:pt>
                <c:pt idx="118">
                  <c:v>14.297611521120899</c:v>
                </c:pt>
                <c:pt idx="119">
                  <c:v>14.282836618205755</c:v>
                </c:pt>
                <c:pt idx="120">
                  <c:v>14.244670931131223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210-48AB-A4D1-DFA055A42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612176"/>
        <c:axId val="881612504"/>
      </c:scatterChart>
      <c:valAx>
        <c:axId val="88161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504"/>
        <c:crosses val="autoZero"/>
        <c:crossBetween val="midCat"/>
      </c:valAx>
      <c:valAx>
        <c:axId val="881612504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Clientes No Resid AP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'Resumen-AP_mensual'!$B$4:$B$147</c:f>
              <c:numCache>
                <c:formatCode>mmm\-yy</c:formatCode>
                <c:ptCount val="144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  <c:pt idx="120">
                  <c:v>44197</c:v>
                </c:pt>
                <c:pt idx="121">
                  <c:v>44228</c:v>
                </c:pt>
                <c:pt idx="122">
                  <c:v>44256</c:v>
                </c:pt>
                <c:pt idx="123">
                  <c:v>44287</c:v>
                </c:pt>
                <c:pt idx="124">
                  <c:v>44317</c:v>
                </c:pt>
                <c:pt idx="125">
                  <c:v>44348</c:v>
                </c:pt>
                <c:pt idx="126">
                  <c:v>44378</c:v>
                </c:pt>
                <c:pt idx="127">
                  <c:v>44409</c:v>
                </c:pt>
                <c:pt idx="128">
                  <c:v>44440</c:v>
                </c:pt>
                <c:pt idx="129">
                  <c:v>44470</c:v>
                </c:pt>
                <c:pt idx="130">
                  <c:v>44501</c:v>
                </c:pt>
                <c:pt idx="131">
                  <c:v>44531</c:v>
                </c:pt>
                <c:pt idx="132">
                  <c:v>44562</c:v>
                </c:pt>
                <c:pt idx="133">
                  <c:v>44593</c:v>
                </c:pt>
                <c:pt idx="134">
                  <c:v>44621</c:v>
                </c:pt>
                <c:pt idx="135">
                  <c:v>44652</c:v>
                </c:pt>
                <c:pt idx="136">
                  <c:v>44682</c:v>
                </c:pt>
                <c:pt idx="137">
                  <c:v>44713</c:v>
                </c:pt>
                <c:pt idx="138">
                  <c:v>44743</c:v>
                </c:pt>
                <c:pt idx="139">
                  <c:v>44774</c:v>
                </c:pt>
                <c:pt idx="140">
                  <c:v>44805</c:v>
                </c:pt>
                <c:pt idx="141">
                  <c:v>44835</c:v>
                </c:pt>
                <c:pt idx="142">
                  <c:v>44866</c:v>
                </c:pt>
                <c:pt idx="143">
                  <c:v>44896</c:v>
                </c:pt>
              </c:numCache>
            </c:numRef>
          </c:xVal>
          <c:yVal>
            <c:numRef>
              <c:f>'Resumen-AP_mensual'!$D$4:$D$147</c:f>
              <c:numCache>
                <c:formatCode>#,##0</c:formatCode>
                <c:ptCount val="144"/>
                <c:pt idx="0">
                  <c:v>2510</c:v>
                </c:pt>
                <c:pt idx="1">
                  <c:v>2512</c:v>
                </c:pt>
                <c:pt idx="2">
                  <c:v>2511</c:v>
                </c:pt>
                <c:pt idx="3">
                  <c:v>2512</c:v>
                </c:pt>
                <c:pt idx="4">
                  <c:v>2514</c:v>
                </c:pt>
                <c:pt idx="5">
                  <c:v>2514</c:v>
                </c:pt>
                <c:pt idx="6">
                  <c:v>2512</c:v>
                </c:pt>
                <c:pt idx="7">
                  <c:v>2514</c:v>
                </c:pt>
                <c:pt idx="8">
                  <c:v>2514</c:v>
                </c:pt>
                <c:pt idx="9">
                  <c:v>2513</c:v>
                </c:pt>
                <c:pt idx="10">
                  <c:v>2513</c:v>
                </c:pt>
                <c:pt idx="11">
                  <c:v>2511</c:v>
                </c:pt>
                <c:pt idx="12">
                  <c:v>2510</c:v>
                </c:pt>
                <c:pt idx="13">
                  <c:v>2514</c:v>
                </c:pt>
                <c:pt idx="14">
                  <c:v>2549</c:v>
                </c:pt>
                <c:pt idx="15">
                  <c:v>2550</c:v>
                </c:pt>
                <c:pt idx="16">
                  <c:v>2551</c:v>
                </c:pt>
                <c:pt idx="17">
                  <c:v>2551</c:v>
                </c:pt>
                <c:pt idx="18">
                  <c:v>2553</c:v>
                </c:pt>
                <c:pt idx="19">
                  <c:v>2546</c:v>
                </c:pt>
                <c:pt idx="20">
                  <c:v>2543</c:v>
                </c:pt>
                <c:pt idx="21">
                  <c:v>2543</c:v>
                </c:pt>
                <c:pt idx="22">
                  <c:v>2544</c:v>
                </c:pt>
                <c:pt idx="23">
                  <c:v>2544</c:v>
                </c:pt>
                <c:pt idx="24">
                  <c:v>2544</c:v>
                </c:pt>
                <c:pt idx="25">
                  <c:v>2544</c:v>
                </c:pt>
                <c:pt idx="26">
                  <c:v>2545</c:v>
                </c:pt>
                <c:pt idx="27">
                  <c:v>2544</c:v>
                </c:pt>
                <c:pt idx="28">
                  <c:v>2540</c:v>
                </c:pt>
                <c:pt idx="29">
                  <c:v>2547</c:v>
                </c:pt>
                <c:pt idx="30">
                  <c:v>2546</c:v>
                </c:pt>
                <c:pt idx="31">
                  <c:v>2547</c:v>
                </c:pt>
                <c:pt idx="32">
                  <c:v>2546</c:v>
                </c:pt>
                <c:pt idx="33">
                  <c:v>2545</c:v>
                </c:pt>
                <c:pt idx="34">
                  <c:v>2545</c:v>
                </c:pt>
                <c:pt idx="35">
                  <c:v>2544</c:v>
                </c:pt>
                <c:pt idx="36">
                  <c:v>2545</c:v>
                </c:pt>
                <c:pt idx="37">
                  <c:v>2545</c:v>
                </c:pt>
                <c:pt idx="38">
                  <c:v>2544</c:v>
                </c:pt>
                <c:pt idx="39">
                  <c:v>2544</c:v>
                </c:pt>
                <c:pt idx="40">
                  <c:v>2543</c:v>
                </c:pt>
                <c:pt idx="41">
                  <c:v>2544</c:v>
                </c:pt>
                <c:pt idx="42">
                  <c:v>2544</c:v>
                </c:pt>
                <c:pt idx="43">
                  <c:v>2543</c:v>
                </c:pt>
                <c:pt idx="44">
                  <c:v>2543</c:v>
                </c:pt>
                <c:pt idx="45">
                  <c:v>2543</c:v>
                </c:pt>
                <c:pt idx="46">
                  <c:v>2545</c:v>
                </c:pt>
                <c:pt idx="47">
                  <c:v>2535</c:v>
                </c:pt>
                <c:pt idx="48">
                  <c:v>2537</c:v>
                </c:pt>
                <c:pt idx="49">
                  <c:v>2537</c:v>
                </c:pt>
                <c:pt idx="50">
                  <c:v>2538</c:v>
                </c:pt>
                <c:pt idx="51">
                  <c:v>2537</c:v>
                </c:pt>
                <c:pt idx="52">
                  <c:v>2538</c:v>
                </c:pt>
                <c:pt idx="53">
                  <c:v>2538</c:v>
                </c:pt>
                <c:pt idx="54">
                  <c:v>2538</c:v>
                </c:pt>
                <c:pt idx="55">
                  <c:v>2541</c:v>
                </c:pt>
                <c:pt idx="56">
                  <c:v>2541</c:v>
                </c:pt>
                <c:pt idx="57">
                  <c:v>2545</c:v>
                </c:pt>
                <c:pt idx="58">
                  <c:v>2546</c:v>
                </c:pt>
                <c:pt idx="59">
                  <c:v>2547</c:v>
                </c:pt>
                <c:pt idx="60">
                  <c:v>2549</c:v>
                </c:pt>
                <c:pt idx="61">
                  <c:v>2549</c:v>
                </c:pt>
                <c:pt idx="62">
                  <c:v>2548</c:v>
                </c:pt>
                <c:pt idx="63">
                  <c:v>2548</c:v>
                </c:pt>
                <c:pt idx="64">
                  <c:v>2553</c:v>
                </c:pt>
                <c:pt idx="65">
                  <c:v>2576</c:v>
                </c:pt>
                <c:pt idx="66">
                  <c:v>2576</c:v>
                </c:pt>
                <c:pt idx="67">
                  <c:v>2558</c:v>
                </c:pt>
                <c:pt idx="68">
                  <c:v>2563</c:v>
                </c:pt>
                <c:pt idx="69">
                  <c:v>2563</c:v>
                </c:pt>
                <c:pt idx="70">
                  <c:v>2561</c:v>
                </c:pt>
                <c:pt idx="71">
                  <c:v>2562</c:v>
                </c:pt>
                <c:pt idx="72">
                  <c:v>2559</c:v>
                </c:pt>
                <c:pt idx="73">
                  <c:v>2559</c:v>
                </c:pt>
                <c:pt idx="74">
                  <c:v>2559</c:v>
                </c:pt>
                <c:pt idx="75">
                  <c:v>2561</c:v>
                </c:pt>
                <c:pt idx="76">
                  <c:v>2561</c:v>
                </c:pt>
                <c:pt idx="77">
                  <c:v>2561</c:v>
                </c:pt>
                <c:pt idx="78">
                  <c:v>2562</c:v>
                </c:pt>
                <c:pt idx="79">
                  <c:v>2562</c:v>
                </c:pt>
                <c:pt idx="80">
                  <c:v>2564</c:v>
                </c:pt>
                <c:pt idx="81">
                  <c:v>2565</c:v>
                </c:pt>
                <c:pt idx="82">
                  <c:v>2621</c:v>
                </c:pt>
                <c:pt idx="83">
                  <c:v>2621</c:v>
                </c:pt>
                <c:pt idx="84">
                  <c:v>2623</c:v>
                </c:pt>
                <c:pt idx="85">
                  <c:v>2623</c:v>
                </c:pt>
                <c:pt idx="86">
                  <c:v>2623</c:v>
                </c:pt>
                <c:pt idx="87">
                  <c:v>2623</c:v>
                </c:pt>
                <c:pt idx="88">
                  <c:v>2622</c:v>
                </c:pt>
                <c:pt idx="89">
                  <c:v>2622</c:v>
                </c:pt>
                <c:pt idx="90">
                  <c:v>2622</c:v>
                </c:pt>
                <c:pt idx="91">
                  <c:v>2625</c:v>
                </c:pt>
                <c:pt idx="92">
                  <c:v>2625</c:v>
                </c:pt>
                <c:pt idx="93">
                  <c:v>2624</c:v>
                </c:pt>
                <c:pt idx="94">
                  <c:v>2625</c:v>
                </c:pt>
                <c:pt idx="95">
                  <c:v>2625</c:v>
                </c:pt>
                <c:pt idx="96">
                  <c:v>2623</c:v>
                </c:pt>
                <c:pt idx="97">
                  <c:v>2622</c:v>
                </c:pt>
                <c:pt idx="98">
                  <c:v>2622</c:v>
                </c:pt>
                <c:pt idx="99">
                  <c:v>2622</c:v>
                </c:pt>
                <c:pt idx="100">
                  <c:v>2625</c:v>
                </c:pt>
                <c:pt idx="101">
                  <c:v>2631</c:v>
                </c:pt>
                <c:pt idx="102">
                  <c:v>2632</c:v>
                </c:pt>
                <c:pt idx="103">
                  <c:v>2633</c:v>
                </c:pt>
                <c:pt idx="104">
                  <c:v>2633</c:v>
                </c:pt>
                <c:pt idx="105">
                  <c:v>2636</c:v>
                </c:pt>
                <c:pt idx="106">
                  <c:v>2636</c:v>
                </c:pt>
                <c:pt idx="107">
                  <c:v>2649</c:v>
                </c:pt>
                <c:pt idx="108">
                  <c:v>2649</c:v>
                </c:pt>
                <c:pt idx="109">
                  <c:v>2649</c:v>
                </c:pt>
                <c:pt idx="110">
                  <c:v>2649</c:v>
                </c:pt>
                <c:pt idx="111">
                  <c:v>2649</c:v>
                </c:pt>
                <c:pt idx="112">
                  <c:v>2649</c:v>
                </c:pt>
                <c:pt idx="113">
                  <c:v>2649</c:v>
                </c:pt>
                <c:pt idx="114">
                  <c:v>2649</c:v>
                </c:pt>
                <c:pt idx="115">
                  <c:v>2644</c:v>
                </c:pt>
                <c:pt idx="116">
                  <c:v>2644</c:v>
                </c:pt>
                <c:pt idx="117">
                  <c:v>2642</c:v>
                </c:pt>
                <c:pt idx="118">
                  <c:v>2642</c:v>
                </c:pt>
                <c:pt idx="119">
                  <c:v>2641</c:v>
                </c:pt>
                <c:pt idx="120">
                  <c:v>2641</c:v>
                </c:pt>
                <c:pt idx="121">
                  <c:v>2642</c:v>
                </c:pt>
                <c:pt idx="122">
                  <c:v>2643</c:v>
                </c:pt>
                <c:pt idx="123">
                  <c:v>2644</c:v>
                </c:pt>
                <c:pt idx="124">
                  <c:v>2650</c:v>
                </c:pt>
                <c:pt idx="125">
                  <c:v>2652</c:v>
                </c:pt>
                <c:pt idx="126">
                  <c:v>2652</c:v>
                </c:pt>
                <c:pt idx="127">
                  <c:v>2651</c:v>
                </c:pt>
                <c:pt idx="128">
                  <c:v>2654</c:v>
                </c:pt>
                <c:pt idx="129">
                  <c:v>2656</c:v>
                </c:pt>
                <c:pt idx="130">
                  <c:v>2654</c:v>
                </c:pt>
                <c:pt idx="131">
                  <c:v>2654</c:v>
                </c:pt>
                <c:pt idx="132">
                  <c:v>2654</c:v>
                </c:pt>
                <c:pt idx="133">
                  <c:v>2655</c:v>
                </c:pt>
                <c:pt idx="134">
                  <c:v>2659</c:v>
                </c:pt>
                <c:pt idx="135">
                  <c:v>2656</c:v>
                </c:pt>
                <c:pt idx="136">
                  <c:v>2653</c:v>
                </c:pt>
                <c:pt idx="137">
                  <c:v>2653</c:v>
                </c:pt>
                <c:pt idx="138">
                  <c:v>2648</c:v>
                </c:pt>
                <c:pt idx="139">
                  <c:v>2647</c:v>
                </c:pt>
                <c:pt idx="140">
                  <c:v>2648</c:v>
                </c:pt>
                <c:pt idx="141">
                  <c:v>2650</c:v>
                </c:pt>
                <c:pt idx="142">
                  <c:v>2649</c:v>
                </c:pt>
                <c:pt idx="143">
                  <c:v>2654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76-4626-A353-83B387D52D8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forward val="150"/>
            <c:dispRSqr val="1"/>
            <c:dispEq val="1"/>
            <c:trendlineLbl>
              <c:layout>
                <c:manualLayout>
                  <c:x val="0.17717531036006909"/>
                  <c:y val="0.207916666666666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L"/>
                </a:p>
              </c:txPr>
            </c:trendlineLbl>
          </c:trendline>
          <c:xVal>
            <c:numRef>
              <c:f>'Resumen-AP_mensual'!$B$86:$B$147</c:f>
              <c:numCache>
                <c:formatCode>mmm\-yy</c:formatCode>
                <c:ptCount val="62"/>
                <c:pt idx="0">
                  <c:v>43040</c:v>
                </c:pt>
                <c:pt idx="1">
                  <c:v>43070</c:v>
                </c:pt>
                <c:pt idx="2">
                  <c:v>43101</c:v>
                </c:pt>
                <c:pt idx="3">
                  <c:v>43132</c:v>
                </c:pt>
                <c:pt idx="4">
                  <c:v>43160</c:v>
                </c:pt>
                <c:pt idx="5">
                  <c:v>43191</c:v>
                </c:pt>
                <c:pt idx="6">
                  <c:v>43221</c:v>
                </c:pt>
                <c:pt idx="7">
                  <c:v>43252</c:v>
                </c:pt>
                <c:pt idx="8">
                  <c:v>43282</c:v>
                </c:pt>
                <c:pt idx="9">
                  <c:v>43313</c:v>
                </c:pt>
                <c:pt idx="10">
                  <c:v>43344</c:v>
                </c:pt>
                <c:pt idx="11">
                  <c:v>43374</c:v>
                </c:pt>
                <c:pt idx="12">
                  <c:v>43405</c:v>
                </c:pt>
                <c:pt idx="13">
                  <c:v>43435</c:v>
                </c:pt>
                <c:pt idx="14">
                  <c:v>43466</c:v>
                </c:pt>
                <c:pt idx="15">
                  <c:v>43497</c:v>
                </c:pt>
                <c:pt idx="16">
                  <c:v>43525</c:v>
                </c:pt>
                <c:pt idx="17">
                  <c:v>43556</c:v>
                </c:pt>
                <c:pt idx="18">
                  <c:v>43586</c:v>
                </c:pt>
                <c:pt idx="19">
                  <c:v>43617</c:v>
                </c:pt>
                <c:pt idx="20">
                  <c:v>43647</c:v>
                </c:pt>
                <c:pt idx="21">
                  <c:v>43678</c:v>
                </c:pt>
                <c:pt idx="22">
                  <c:v>43709</c:v>
                </c:pt>
                <c:pt idx="23">
                  <c:v>43739</c:v>
                </c:pt>
                <c:pt idx="24">
                  <c:v>43770</c:v>
                </c:pt>
                <c:pt idx="25">
                  <c:v>43800</c:v>
                </c:pt>
                <c:pt idx="26">
                  <c:v>43831</c:v>
                </c:pt>
                <c:pt idx="27">
                  <c:v>43862</c:v>
                </c:pt>
                <c:pt idx="28">
                  <c:v>43891</c:v>
                </c:pt>
                <c:pt idx="29">
                  <c:v>43922</c:v>
                </c:pt>
                <c:pt idx="30">
                  <c:v>43952</c:v>
                </c:pt>
                <c:pt idx="31">
                  <c:v>43983</c:v>
                </c:pt>
                <c:pt idx="32">
                  <c:v>44013</c:v>
                </c:pt>
                <c:pt idx="33">
                  <c:v>44044</c:v>
                </c:pt>
                <c:pt idx="34">
                  <c:v>44075</c:v>
                </c:pt>
                <c:pt idx="35">
                  <c:v>44105</c:v>
                </c:pt>
                <c:pt idx="36">
                  <c:v>44136</c:v>
                </c:pt>
                <c:pt idx="37">
                  <c:v>44166</c:v>
                </c:pt>
                <c:pt idx="38">
                  <c:v>44197</c:v>
                </c:pt>
                <c:pt idx="39">
                  <c:v>44228</c:v>
                </c:pt>
                <c:pt idx="40">
                  <c:v>44256</c:v>
                </c:pt>
                <c:pt idx="41">
                  <c:v>44287</c:v>
                </c:pt>
                <c:pt idx="42">
                  <c:v>44317</c:v>
                </c:pt>
                <c:pt idx="43">
                  <c:v>44348</c:v>
                </c:pt>
                <c:pt idx="44">
                  <c:v>44378</c:v>
                </c:pt>
                <c:pt idx="45">
                  <c:v>44409</c:v>
                </c:pt>
                <c:pt idx="46">
                  <c:v>44440</c:v>
                </c:pt>
                <c:pt idx="47">
                  <c:v>44470</c:v>
                </c:pt>
                <c:pt idx="48">
                  <c:v>44501</c:v>
                </c:pt>
                <c:pt idx="49">
                  <c:v>44531</c:v>
                </c:pt>
                <c:pt idx="50">
                  <c:v>44562</c:v>
                </c:pt>
                <c:pt idx="51">
                  <c:v>44593</c:v>
                </c:pt>
                <c:pt idx="52">
                  <c:v>44621</c:v>
                </c:pt>
                <c:pt idx="53">
                  <c:v>44652</c:v>
                </c:pt>
                <c:pt idx="54">
                  <c:v>44682</c:v>
                </c:pt>
                <c:pt idx="55">
                  <c:v>44713</c:v>
                </c:pt>
                <c:pt idx="56">
                  <c:v>44743</c:v>
                </c:pt>
                <c:pt idx="57">
                  <c:v>44774</c:v>
                </c:pt>
                <c:pt idx="58">
                  <c:v>44805</c:v>
                </c:pt>
                <c:pt idx="59">
                  <c:v>44835</c:v>
                </c:pt>
                <c:pt idx="60">
                  <c:v>44866</c:v>
                </c:pt>
                <c:pt idx="61">
                  <c:v>44896</c:v>
                </c:pt>
              </c:numCache>
            </c:numRef>
          </c:xVal>
          <c:yVal>
            <c:numRef>
              <c:f>'Resumen-AP_mensual'!$D$86:$D$147</c:f>
              <c:numCache>
                <c:formatCode>#,##0</c:formatCode>
                <c:ptCount val="62"/>
                <c:pt idx="0">
                  <c:v>2621</c:v>
                </c:pt>
                <c:pt idx="1">
                  <c:v>2621</c:v>
                </c:pt>
                <c:pt idx="2">
                  <c:v>2623</c:v>
                </c:pt>
                <c:pt idx="3">
                  <c:v>2623</c:v>
                </c:pt>
                <c:pt idx="4">
                  <c:v>2623</c:v>
                </c:pt>
                <c:pt idx="5">
                  <c:v>2623</c:v>
                </c:pt>
                <c:pt idx="6">
                  <c:v>2622</c:v>
                </c:pt>
                <c:pt idx="7">
                  <c:v>2622</c:v>
                </c:pt>
                <c:pt idx="8">
                  <c:v>2622</c:v>
                </c:pt>
                <c:pt idx="9">
                  <c:v>2625</c:v>
                </c:pt>
                <c:pt idx="10">
                  <c:v>2625</c:v>
                </c:pt>
                <c:pt idx="11">
                  <c:v>2624</c:v>
                </c:pt>
                <c:pt idx="12">
                  <c:v>2625</c:v>
                </c:pt>
                <c:pt idx="13">
                  <c:v>2625</c:v>
                </c:pt>
                <c:pt idx="14">
                  <c:v>2623</c:v>
                </c:pt>
                <c:pt idx="15">
                  <c:v>2622</c:v>
                </c:pt>
                <c:pt idx="16">
                  <c:v>2622</c:v>
                </c:pt>
                <c:pt idx="17">
                  <c:v>2622</c:v>
                </c:pt>
                <c:pt idx="18">
                  <c:v>2625</c:v>
                </c:pt>
                <c:pt idx="19">
                  <c:v>2631</c:v>
                </c:pt>
                <c:pt idx="20">
                  <c:v>2632</c:v>
                </c:pt>
                <c:pt idx="21">
                  <c:v>2633</c:v>
                </c:pt>
                <c:pt idx="22">
                  <c:v>2633</c:v>
                </c:pt>
                <c:pt idx="23">
                  <c:v>2636</c:v>
                </c:pt>
                <c:pt idx="24">
                  <c:v>2636</c:v>
                </c:pt>
                <c:pt idx="25">
                  <c:v>2649</c:v>
                </c:pt>
                <c:pt idx="26">
                  <c:v>2649</c:v>
                </c:pt>
                <c:pt idx="27">
                  <c:v>2649</c:v>
                </c:pt>
                <c:pt idx="28">
                  <c:v>2649</c:v>
                </c:pt>
                <c:pt idx="29">
                  <c:v>2649</c:v>
                </c:pt>
                <c:pt idx="30">
                  <c:v>2649</c:v>
                </c:pt>
                <c:pt idx="31">
                  <c:v>2649</c:v>
                </c:pt>
                <c:pt idx="32">
                  <c:v>2649</c:v>
                </c:pt>
                <c:pt idx="33">
                  <c:v>2644</c:v>
                </c:pt>
                <c:pt idx="34">
                  <c:v>2644</c:v>
                </c:pt>
                <c:pt idx="35">
                  <c:v>2642</c:v>
                </c:pt>
                <c:pt idx="36">
                  <c:v>2642</c:v>
                </c:pt>
                <c:pt idx="37">
                  <c:v>2641</c:v>
                </c:pt>
                <c:pt idx="38">
                  <c:v>2641</c:v>
                </c:pt>
                <c:pt idx="39">
                  <c:v>2642</c:v>
                </c:pt>
                <c:pt idx="40">
                  <c:v>2643</c:v>
                </c:pt>
                <c:pt idx="41">
                  <c:v>2644</c:v>
                </c:pt>
                <c:pt idx="42">
                  <c:v>2650</c:v>
                </c:pt>
                <c:pt idx="43">
                  <c:v>2652</c:v>
                </c:pt>
                <c:pt idx="44">
                  <c:v>2652</c:v>
                </c:pt>
                <c:pt idx="45">
                  <c:v>2651</c:v>
                </c:pt>
                <c:pt idx="46">
                  <c:v>2654</c:v>
                </c:pt>
                <c:pt idx="47">
                  <c:v>2656</c:v>
                </c:pt>
                <c:pt idx="48">
                  <c:v>2654</c:v>
                </c:pt>
                <c:pt idx="49">
                  <c:v>2654</c:v>
                </c:pt>
                <c:pt idx="50">
                  <c:v>2654</c:v>
                </c:pt>
                <c:pt idx="51">
                  <c:v>2655</c:v>
                </c:pt>
                <c:pt idx="52">
                  <c:v>2659</c:v>
                </c:pt>
                <c:pt idx="53">
                  <c:v>2656</c:v>
                </c:pt>
                <c:pt idx="54">
                  <c:v>2653</c:v>
                </c:pt>
                <c:pt idx="55">
                  <c:v>2653</c:v>
                </c:pt>
                <c:pt idx="56">
                  <c:v>2648</c:v>
                </c:pt>
                <c:pt idx="57">
                  <c:v>2647</c:v>
                </c:pt>
                <c:pt idx="58">
                  <c:v>2648</c:v>
                </c:pt>
                <c:pt idx="59">
                  <c:v>2650</c:v>
                </c:pt>
                <c:pt idx="60">
                  <c:v>2649</c:v>
                </c:pt>
                <c:pt idx="61">
                  <c:v>2654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76-4626-A353-83B387D52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612176"/>
        <c:axId val="881612504"/>
      </c:scatterChart>
      <c:valAx>
        <c:axId val="88161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504"/>
        <c:crosses val="autoZero"/>
        <c:crossBetween val="midCat"/>
      </c:valAx>
      <c:valAx>
        <c:axId val="881612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Consumos No Resid AP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'Resumen-AP_mensual'!$B$4:$B$147</c:f>
              <c:numCache>
                <c:formatCode>mmm\-yy</c:formatCode>
                <c:ptCount val="144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  <c:pt idx="120">
                  <c:v>44197</c:v>
                </c:pt>
                <c:pt idx="121">
                  <c:v>44228</c:v>
                </c:pt>
                <c:pt idx="122">
                  <c:v>44256</c:v>
                </c:pt>
                <c:pt idx="123">
                  <c:v>44287</c:v>
                </c:pt>
                <c:pt idx="124">
                  <c:v>44317</c:v>
                </c:pt>
                <c:pt idx="125">
                  <c:v>44348</c:v>
                </c:pt>
                <c:pt idx="126">
                  <c:v>44378</c:v>
                </c:pt>
                <c:pt idx="127">
                  <c:v>44409</c:v>
                </c:pt>
                <c:pt idx="128">
                  <c:v>44440</c:v>
                </c:pt>
                <c:pt idx="129">
                  <c:v>44470</c:v>
                </c:pt>
                <c:pt idx="130">
                  <c:v>44501</c:v>
                </c:pt>
                <c:pt idx="131">
                  <c:v>44531</c:v>
                </c:pt>
                <c:pt idx="132">
                  <c:v>44562</c:v>
                </c:pt>
                <c:pt idx="133">
                  <c:v>44593</c:v>
                </c:pt>
                <c:pt idx="134">
                  <c:v>44621</c:v>
                </c:pt>
                <c:pt idx="135">
                  <c:v>44652</c:v>
                </c:pt>
                <c:pt idx="136">
                  <c:v>44682</c:v>
                </c:pt>
                <c:pt idx="137">
                  <c:v>44713</c:v>
                </c:pt>
                <c:pt idx="138">
                  <c:v>44743</c:v>
                </c:pt>
                <c:pt idx="139">
                  <c:v>44774</c:v>
                </c:pt>
                <c:pt idx="140">
                  <c:v>44805</c:v>
                </c:pt>
                <c:pt idx="141">
                  <c:v>44835</c:v>
                </c:pt>
                <c:pt idx="142">
                  <c:v>44866</c:v>
                </c:pt>
                <c:pt idx="143">
                  <c:v>44896</c:v>
                </c:pt>
              </c:numCache>
            </c:numRef>
          </c:xVal>
          <c:yVal>
            <c:numRef>
              <c:f>'Resumen-AP_mensual'!$J$4:$J$147</c:f>
              <c:numCache>
                <c:formatCode>#,##0</c:formatCode>
                <c:ptCount val="144"/>
                <c:pt idx="0">
                  <c:v>190575.34999999998</c:v>
                </c:pt>
                <c:pt idx="1">
                  <c:v>199494.49000000005</c:v>
                </c:pt>
                <c:pt idx="2">
                  <c:v>206904.55999999988</c:v>
                </c:pt>
                <c:pt idx="3">
                  <c:v>199692.69000000006</c:v>
                </c:pt>
                <c:pt idx="4">
                  <c:v>199709.88000000006</c:v>
                </c:pt>
                <c:pt idx="5">
                  <c:v>190259.20000000001</c:v>
                </c:pt>
                <c:pt idx="6">
                  <c:v>187373.82</c:v>
                </c:pt>
                <c:pt idx="7">
                  <c:v>186611.22000000003</c:v>
                </c:pt>
                <c:pt idx="8">
                  <c:v>179501.28999999998</c:v>
                </c:pt>
                <c:pt idx="9">
                  <c:v>186989.51999999996</c:v>
                </c:pt>
                <c:pt idx="10">
                  <c:v>201898.88</c:v>
                </c:pt>
                <c:pt idx="11">
                  <c:v>203760.70000000007</c:v>
                </c:pt>
                <c:pt idx="12">
                  <c:v>229150.75</c:v>
                </c:pt>
                <c:pt idx="13">
                  <c:v>245895.90000000002</c:v>
                </c:pt>
                <c:pt idx="14">
                  <c:v>204839.94999999995</c:v>
                </c:pt>
                <c:pt idx="15">
                  <c:v>198452.70999999996</c:v>
                </c:pt>
                <c:pt idx="16">
                  <c:v>193745.41999999998</c:v>
                </c:pt>
                <c:pt idx="17">
                  <c:v>190390.12000000005</c:v>
                </c:pt>
                <c:pt idx="18">
                  <c:v>186932.14</c:v>
                </c:pt>
                <c:pt idx="19">
                  <c:v>177022.17999999993</c:v>
                </c:pt>
                <c:pt idx="20">
                  <c:v>184902.60000000003</c:v>
                </c:pt>
                <c:pt idx="21">
                  <c:v>179233.10000000009</c:v>
                </c:pt>
                <c:pt idx="22">
                  <c:v>190928.71999999997</c:v>
                </c:pt>
                <c:pt idx="23">
                  <c:v>196423.68000000005</c:v>
                </c:pt>
                <c:pt idx="24">
                  <c:v>195919.65000000002</c:v>
                </c:pt>
                <c:pt idx="25">
                  <c:v>215055.49</c:v>
                </c:pt>
                <c:pt idx="26">
                  <c:v>206102.70999999996</c:v>
                </c:pt>
                <c:pt idx="27">
                  <c:v>196652.43999999994</c:v>
                </c:pt>
                <c:pt idx="28">
                  <c:v>208846.05000000005</c:v>
                </c:pt>
                <c:pt idx="29">
                  <c:v>202335.73000000004</c:v>
                </c:pt>
                <c:pt idx="30">
                  <c:v>192769.65000000002</c:v>
                </c:pt>
                <c:pt idx="31">
                  <c:v>190700.56</c:v>
                </c:pt>
                <c:pt idx="32">
                  <c:v>193062.07</c:v>
                </c:pt>
                <c:pt idx="33">
                  <c:v>221859.59000000003</c:v>
                </c:pt>
                <c:pt idx="34">
                  <c:v>206311.56999999995</c:v>
                </c:pt>
                <c:pt idx="35">
                  <c:v>202682.46999999997</c:v>
                </c:pt>
                <c:pt idx="36">
                  <c:v>248050.8899999999</c:v>
                </c:pt>
                <c:pt idx="37">
                  <c:v>256906.32999999996</c:v>
                </c:pt>
                <c:pt idx="38">
                  <c:v>219753.22999999998</c:v>
                </c:pt>
                <c:pt idx="39">
                  <c:v>205297.86999999994</c:v>
                </c:pt>
                <c:pt idx="40">
                  <c:v>200257.63</c:v>
                </c:pt>
                <c:pt idx="41">
                  <c:v>182925.64000000007</c:v>
                </c:pt>
                <c:pt idx="42">
                  <c:v>185601.09999999992</c:v>
                </c:pt>
                <c:pt idx="43">
                  <c:v>170087.30999999994</c:v>
                </c:pt>
                <c:pt idx="44">
                  <c:v>192525.78000000003</c:v>
                </c:pt>
                <c:pt idx="45">
                  <c:v>183868.89</c:v>
                </c:pt>
                <c:pt idx="46">
                  <c:v>187144.27999999991</c:v>
                </c:pt>
                <c:pt idx="47">
                  <c:v>185194.32000000007</c:v>
                </c:pt>
                <c:pt idx="48">
                  <c:v>188673.06999999995</c:v>
                </c:pt>
                <c:pt idx="49">
                  <c:v>219628.31000000006</c:v>
                </c:pt>
                <c:pt idx="50">
                  <c:v>217424.47999999998</c:v>
                </c:pt>
                <c:pt idx="51">
                  <c:v>213778.80999999994</c:v>
                </c:pt>
                <c:pt idx="52">
                  <c:v>203566.71999999997</c:v>
                </c:pt>
                <c:pt idx="53">
                  <c:v>179593.25000000012</c:v>
                </c:pt>
                <c:pt idx="54">
                  <c:v>185292.40000000002</c:v>
                </c:pt>
                <c:pt idx="55">
                  <c:v>193609.36</c:v>
                </c:pt>
                <c:pt idx="56">
                  <c:v>192011.09000000008</c:v>
                </c:pt>
                <c:pt idx="57">
                  <c:v>181777.47999999998</c:v>
                </c:pt>
                <c:pt idx="58">
                  <c:v>187932.64</c:v>
                </c:pt>
                <c:pt idx="59">
                  <c:v>186257.05000000005</c:v>
                </c:pt>
                <c:pt idx="60">
                  <c:v>201316.33999999997</c:v>
                </c:pt>
                <c:pt idx="61">
                  <c:v>201772.10000000009</c:v>
                </c:pt>
                <c:pt idx="62">
                  <c:v>206060.93999999994</c:v>
                </c:pt>
                <c:pt idx="63">
                  <c:v>203918.93999999994</c:v>
                </c:pt>
                <c:pt idx="64">
                  <c:v>199854.78000000003</c:v>
                </c:pt>
                <c:pt idx="65">
                  <c:v>201029.81000000006</c:v>
                </c:pt>
                <c:pt idx="66">
                  <c:v>191763.46000000008</c:v>
                </c:pt>
                <c:pt idx="67">
                  <c:v>184723.96000000008</c:v>
                </c:pt>
                <c:pt idx="68">
                  <c:v>186462.76</c:v>
                </c:pt>
                <c:pt idx="69">
                  <c:v>189708.74</c:v>
                </c:pt>
                <c:pt idx="70">
                  <c:v>188163.5</c:v>
                </c:pt>
                <c:pt idx="71">
                  <c:v>204929.17000000004</c:v>
                </c:pt>
                <c:pt idx="72">
                  <c:v>205985.99999999988</c:v>
                </c:pt>
                <c:pt idx="73">
                  <c:v>213887.27000000002</c:v>
                </c:pt>
                <c:pt idx="74">
                  <c:v>216369.91000000003</c:v>
                </c:pt>
                <c:pt idx="75">
                  <c:v>206044.02000000002</c:v>
                </c:pt>
                <c:pt idx="76">
                  <c:v>181288.11</c:v>
                </c:pt>
                <c:pt idx="77">
                  <c:v>187868.40000000002</c:v>
                </c:pt>
                <c:pt idx="78">
                  <c:v>202725.83000000007</c:v>
                </c:pt>
                <c:pt idx="79">
                  <c:v>185138.59999999998</c:v>
                </c:pt>
                <c:pt idx="80">
                  <c:v>193352.20999999996</c:v>
                </c:pt>
                <c:pt idx="81">
                  <c:v>197756.45000000007</c:v>
                </c:pt>
                <c:pt idx="82">
                  <c:v>196888.92000000004</c:v>
                </c:pt>
                <c:pt idx="83">
                  <c:v>203540.36</c:v>
                </c:pt>
                <c:pt idx="84">
                  <c:v>214177.68000000005</c:v>
                </c:pt>
                <c:pt idx="85">
                  <c:v>208623.39</c:v>
                </c:pt>
                <c:pt idx="86">
                  <c:v>215576.8600000001</c:v>
                </c:pt>
                <c:pt idx="87">
                  <c:v>206314.22999999998</c:v>
                </c:pt>
                <c:pt idx="88">
                  <c:v>194885.68999999994</c:v>
                </c:pt>
                <c:pt idx="89">
                  <c:v>196436.45999999996</c:v>
                </c:pt>
                <c:pt idx="90">
                  <c:v>203483.24</c:v>
                </c:pt>
                <c:pt idx="91">
                  <c:v>189518.17999999993</c:v>
                </c:pt>
                <c:pt idx="92">
                  <c:v>198316.90000000002</c:v>
                </c:pt>
                <c:pt idx="93">
                  <c:v>186700.64</c:v>
                </c:pt>
                <c:pt idx="94">
                  <c:v>190761.96999999997</c:v>
                </c:pt>
                <c:pt idx="95">
                  <c:v>210274.55999999994</c:v>
                </c:pt>
                <c:pt idx="96">
                  <c:v>226935.43999999994</c:v>
                </c:pt>
                <c:pt idx="97">
                  <c:v>230494.90000000002</c:v>
                </c:pt>
                <c:pt idx="98">
                  <c:v>215238.56999999995</c:v>
                </c:pt>
                <c:pt idx="99">
                  <c:v>199129.65000000002</c:v>
                </c:pt>
                <c:pt idx="100">
                  <c:v>196801.70999999996</c:v>
                </c:pt>
                <c:pt idx="101">
                  <c:v>191408.75</c:v>
                </c:pt>
                <c:pt idx="102">
                  <c:v>182413.18000000005</c:v>
                </c:pt>
                <c:pt idx="103">
                  <c:v>177649.13</c:v>
                </c:pt>
                <c:pt idx="104">
                  <c:v>196614.56000000006</c:v>
                </c:pt>
                <c:pt idx="105">
                  <c:v>188985.82000000007</c:v>
                </c:pt>
                <c:pt idx="106">
                  <c:v>190066.37</c:v>
                </c:pt>
                <c:pt idx="107">
                  <c:v>208072.36</c:v>
                </c:pt>
                <c:pt idx="108">
                  <c:v>217050.28000000003</c:v>
                </c:pt>
                <c:pt idx="109">
                  <c:v>223949.55999999994</c:v>
                </c:pt>
                <c:pt idx="110">
                  <c:v>206599.37</c:v>
                </c:pt>
                <c:pt idx="111">
                  <c:v>202177.71999999997</c:v>
                </c:pt>
                <c:pt idx="112">
                  <c:v>171537.93999999994</c:v>
                </c:pt>
                <c:pt idx="113">
                  <c:v>139810.26</c:v>
                </c:pt>
                <c:pt idx="114">
                  <c:v>138036.12</c:v>
                </c:pt>
                <c:pt idx="115">
                  <c:v>146430.68999999994</c:v>
                </c:pt>
                <c:pt idx="116">
                  <c:v>146491.17000000004</c:v>
                </c:pt>
                <c:pt idx="117">
                  <c:v>146215.99</c:v>
                </c:pt>
                <c:pt idx="118">
                  <c:v>147654.66000000003</c:v>
                </c:pt>
                <c:pt idx="119">
                  <c:v>156676.71999999997</c:v>
                </c:pt>
                <c:pt idx="120">
                  <c:v>153257.90000000002</c:v>
                </c:pt>
                <c:pt idx="121">
                  <c:v>181973.32000000007</c:v>
                </c:pt>
                <c:pt idx="122">
                  <c:v>169336.86</c:v>
                </c:pt>
                <c:pt idx="123">
                  <c:v>159850.10999999999</c:v>
                </c:pt>
                <c:pt idx="124">
                  <c:v>161061.01</c:v>
                </c:pt>
                <c:pt idx="125">
                  <c:v>168297.67000000004</c:v>
                </c:pt>
                <c:pt idx="126">
                  <c:v>172056.89</c:v>
                </c:pt>
                <c:pt idx="127">
                  <c:v>173766.76</c:v>
                </c:pt>
                <c:pt idx="128">
                  <c:v>172073.28000000003</c:v>
                </c:pt>
                <c:pt idx="129">
                  <c:v>176696.99</c:v>
                </c:pt>
                <c:pt idx="130">
                  <c:v>177254.81999999995</c:v>
                </c:pt>
                <c:pt idx="131">
                  <c:v>188709.34000000008</c:v>
                </c:pt>
                <c:pt idx="132">
                  <c:v>209133.14</c:v>
                </c:pt>
                <c:pt idx="133">
                  <c:v>198535.62</c:v>
                </c:pt>
                <c:pt idx="134">
                  <c:v>198215.57999999996</c:v>
                </c:pt>
                <c:pt idx="135">
                  <c:v>210761.43000000005</c:v>
                </c:pt>
                <c:pt idx="136">
                  <c:v>202983.28000000003</c:v>
                </c:pt>
                <c:pt idx="137">
                  <c:v>200603.79000000004</c:v>
                </c:pt>
                <c:pt idx="138">
                  <c:v>185830.54000000004</c:v>
                </c:pt>
                <c:pt idx="139">
                  <c:v>182894.38</c:v>
                </c:pt>
                <c:pt idx="140">
                  <c:v>202451.51</c:v>
                </c:pt>
                <c:pt idx="141">
                  <c:v>207267.20000000007</c:v>
                </c:pt>
                <c:pt idx="142">
                  <c:v>206820.79999999993</c:v>
                </c:pt>
                <c:pt idx="143">
                  <c:v>208204.42999999993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B4-4678-868B-BD2410072E3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'Resumen-AP_mensual'!$AI$27:$AI$147</c:f>
              <c:numCache>
                <c:formatCode>mmm\-yy</c:formatCode>
                <c:ptCount val="121"/>
                <c:pt idx="0">
                  <c:v>41244</c:v>
                </c:pt>
                <c:pt idx="1">
                  <c:v>41275</c:v>
                </c:pt>
                <c:pt idx="2">
                  <c:v>41306</c:v>
                </c:pt>
                <c:pt idx="3">
                  <c:v>41334</c:v>
                </c:pt>
                <c:pt idx="4">
                  <c:v>41365</c:v>
                </c:pt>
                <c:pt idx="5">
                  <c:v>41395</c:v>
                </c:pt>
                <c:pt idx="6">
                  <c:v>41426</c:v>
                </c:pt>
                <c:pt idx="7">
                  <c:v>41456</c:v>
                </c:pt>
                <c:pt idx="8">
                  <c:v>41487</c:v>
                </c:pt>
                <c:pt idx="9">
                  <c:v>41518</c:v>
                </c:pt>
                <c:pt idx="10">
                  <c:v>41548</c:v>
                </c:pt>
                <c:pt idx="11">
                  <c:v>41579</c:v>
                </c:pt>
                <c:pt idx="12">
                  <c:v>41609</c:v>
                </c:pt>
                <c:pt idx="13">
                  <c:v>41640</c:v>
                </c:pt>
                <c:pt idx="14">
                  <c:v>41671</c:v>
                </c:pt>
                <c:pt idx="15">
                  <c:v>41699</c:v>
                </c:pt>
                <c:pt idx="16">
                  <c:v>41730</c:v>
                </c:pt>
                <c:pt idx="17">
                  <c:v>41760</c:v>
                </c:pt>
                <c:pt idx="18">
                  <c:v>41791</c:v>
                </c:pt>
                <c:pt idx="19">
                  <c:v>41821</c:v>
                </c:pt>
                <c:pt idx="20">
                  <c:v>41852</c:v>
                </c:pt>
                <c:pt idx="21">
                  <c:v>41883</c:v>
                </c:pt>
                <c:pt idx="22">
                  <c:v>41913</c:v>
                </c:pt>
                <c:pt idx="23">
                  <c:v>41944</c:v>
                </c:pt>
                <c:pt idx="24">
                  <c:v>41974</c:v>
                </c:pt>
                <c:pt idx="25">
                  <c:v>42005</c:v>
                </c:pt>
                <c:pt idx="26">
                  <c:v>42036</c:v>
                </c:pt>
                <c:pt idx="27">
                  <c:v>42064</c:v>
                </c:pt>
                <c:pt idx="28">
                  <c:v>42095</c:v>
                </c:pt>
                <c:pt idx="29">
                  <c:v>42125</c:v>
                </c:pt>
                <c:pt idx="30">
                  <c:v>42156</c:v>
                </c:pt>
                <c:pt idx="31">
                  <c:v>42186</c:v>
                </c:pt>
                <c:pt idx="32">
                  <c:v>42217</c:v>
                </c:pt>
                <c:pt idx="33">
                  <c:v>42248</c:v>
                </c:pt>
                <c:pt idx="34">
                  <c:v>42278</c:v>
                </c:pt>
                <c:pt idx="35">
                  <c:v>42309</c:v>
                </c:pt>
                <c:pt idx="36">
                  <c:v>42339</c:v>
                </c:pt>
                <c:pt idx="37">
                  <c:v>42370</c:v>
                </c:pt>
                <c:pt idx="38">
                  <c:v>42401</c:v>
                </c:pt>
                <c:pt idx="39">
                  <c:v>42430</c:v>
                </c:pt>
                <c:pt idx="40">
                  <c:v>42461</c:v>
                </c:pt>
                <c:pt idx="41">
                  <c:v>42491</c:v>
                </c:pt>
                <c:pt idx="42">
                  <c:v>42522</c:v>
                </c:pt>
                <c:pt idx="43">
                  <c:v>42552</c:v>
                </c:pt>
                <c:pt idx="44">
                  <c:v>42583</c:v>
                </c:pt>
                <c:pt idx="45">
                  <c:v>42614</c:v>
                </c:pt>
                <c:pt idx="46">
                  <c:v>42644</c:v>
                </c:pt>
                <c:pt idx="47">
                  <c:v>42675</c:v>
                </c:pt>
                <c:pt idx="48">
                  <c:v>42705</c:v>
                </c:pt>
                <c:pt idx="49">
                  <c:v>42736</c:v>
                </c:pt>
                <c:pt idx="50">
                  <c:v>42767</c:v>
                </c:pt>
                <c:pt idx="51">
                  <c:v>42795</c:v>
                </c:pt>
                <c:pt idx="52">
                  <c:v>42826</c:v>
                </c:pt>
                <c:pt idx="53">
                  <c:v>42856</c:v>
                </c:pt>
                <c:pt idx="54">
                  <c:v>42887</c:v>
                </c:pt>
                <c:pt idx="55">
                  <c:v>42917</c:v>
                </c:pt>
                <c:pt idx="56">
                  <c:v>42948</c:v>
                </c:pt>
                <c:pt idx="57">
                  <c:v>42979</c:v>
                </c:pt>
                <c:pt idx="58">
                  <c:v>43009</c:v>
                </c:pt>
                <c:pt idx="59">
                  <c:v>43040</c:v>
                </c:pt>
                <c:pt idx="60">
                  <c:v>43070</c:v>
                </c:pt>
                <c:pt idx="61">
                  <c:v>43101</c:v>
                </c:pt>
                <c:pt idx="62">
                  <c:v>43132</c:v>
                </c:pt>
                <c:pt idx="63">
                  <c:v>43160</c:v>
                </c:pt>
                <c:pt idx="64">
                  <c:v>43191</c:v>
                </c:pt>
                <c:pt idx="65">
                  <c:v>43221</c:v>
                </c:pt>
                <c:pt idx="66">
                  <c:v>43252</c:v>
                </c:pt>
                <c:pt idx="67">
                  <c:v>43282</c:v>
                </c:pt>
                <c:pt idx="68">
                  <c:v>43313</c:v>
                </c:pt>
                <c:pt idx="69">
                  <c:v>43344</c:v>
                </c:pt>
                <c:pt idx="70">
                  <c:v>43374</c:v>
                </c:pt>
                <c:pt idx="71">
                  <c:v>43405</c:v>
                </c:pt>
                <c:pt idx="72">
                  <c:v>43435</c:v>
                </c:pt>
                <c:pt idx="73">
                  <c:v>43466</c:v>
                </c:pt>
                <c:pt idx="74">
                  <c:v>43497</c:v>
                </c:pt>
                <c:pt idx="75">
                  <c:v>43525</c:v>
                </c:pt>
                <c:pt idx="76">
                  <c:v>43556</c:v>
                </c:pt>
                <c:pt idx="77">
                  <c:v>43586</c:v>
                </c:pt>
                <c:pt idx="78">
                  <c:v>43617</c:v>
                </c:pt>
                <c:pt idx="79">
                  <c:v>43647</c:v>
                </c:pt>
                <c:pt idx="80">
                  <c:v>43678</c:v>
                </c:pt>
                <c:pt idx="81">
                  <c:v>43709</c:v>
                </c:pt>
                <c:pt idx="82">
                  <c:v>43739</c:v>
                </c:pt>
                <c:pt idx="83">
                  <c:v>43770</c:v>
                </c:pt>
                <c:pt idx="84">
                  <c:v>43800</c:v>
                </c:pt>
                <c:pt idx="85">
                  <c:v>43831</c:v>
                </c:pt>
                <c:pt idx="86">
                  <c:v>43862</c:v>
                </c:pt>
                <c:pt idx="87">
                  <c:v>43891</c:v>
                </c:pt>
                <c:pt idx="88">
                  <c:v>43922</c:v>
                </c:pt>
                <c:pt idx="89">
                  <c:v>43952</c:v>
                </c:pt>
                <c:pt idx="90">
                  <c:v>43983</c:v>
                </c:pt>
                <c:pt idx="91">
                  <c:v>44013</c:v>
                </c:pt>
                <c:pt idx="92">
                  <c:v>44044</c:v>
                </c:pt>
                <c:pt idx="93">
                  <c:v>44075</c:v>
                </c:pt>
                <c:pt idx="94">
                  <c:v>44105</c:v>
                </c:pt>
                <c:pt idx="95">
                  <c:v>44136</c:v>
                </c:pt>
                <c:pt idx="96">
                  <c:v>44166</c:v>
                </c:pt>
                <c:pt idx="97">
                  <c:v>44197</c:v>
                </c:pt>
                <c:pt idx="98">
                  <c:v>44228</c:v>
                </c:pt>
                <c:pt idx="99">
                  <c:v>44256</c:v>
                </c:pt>
                <c:pt idx="100">
                  <c:v>44287</c:v>
                </c:pt>
                <c:pt idx="101">
                  <c:v>44317</c:v>
                </c:pt>
                <c:pt idx="102">
                  <c:v>44348</c:v>
                </c:pt>
                <c:pt idx="103">
                  <c:v>44378</c:v>
                </c:pt>
                <c:pt idx="104">
                  <c:v>44409</c:v>
                </c:pt>
                <c:pt idx="105">
                  <c:v>44440</c:v>
                </c:pt>
                <c:pt idx="106">
                  <c:v>44470</c:v>
                </c:pt>
                <c:pt idx="107">
                  <c:v>44501</c:v>
                </c:pt>
                <c:pt idx="108">
                  <c:v>44531</c:v>
                </c:pt>
                <c:pt idx="109">
                  <c:v>44562</c:v>
                </c:pt>
                <c:pt idx="110">
                  <c:v>44593</c:v>
                </c:pt>
                <c:pt idx="111">
                  <c:v>44621</c:v>
                </c:pt>
                <c:pt idx="112">
                  <c:v>44652</c:v>
                </c:pt>
                <c:pt idx="113">
                  <c:v>44682</c:v>
                </c:pt>
                <c:pt idx="114">
                  <c:v>44713</c:v>
                </c:pt>
                <c:pt idx="115">
                  <c:v>44743</c:v>
                </c:pt>
                <c:pt idx="116">
                  <c:v>44774</c:v>
                </c:pt>
                <c:pt idx="117">
                  <c:v>44805</c:v>
                </c:pt>
                <c:pt idx="118">
                  <c:v>44835</c:v>
                </c:pt>
                <c:pt idx="119">
                  <c:v>44866</c:v>
                </c:pt>
                <c:pt idx="120">
                  <c:v>44896</c:v>
                </c:pt>
              </c:numCache>
            </c:numRef>
          </c:xVal>
          <c:yVal>
            <c:numRef>
              <c:f>'Resumen-AP_mensual'!$AK$27:$AK$147</c:f>
              <c:numCache>
                <c:formatCode>#,##0</c:formatCode>
                <c:ptCount val="121"/>
                <c:pt idx="0">
                  <c:v>198159.77250000005</c:v>
                </c:pt>
                <c:pt idx="1">
                  <c:v>195390.51416666669</c:v>
                </c:pt>
                <c:pt idx="2">
                  <c:v>192820.47999999998</c:v>
                </c:pt>
                <c:pt idx="3">
                  <c:v>192925.70999999996</c:v>
                </c:pt>
                <c:pt idx="4">
                  <c:v>192775.68749999997</c:v>
                </c:pt>
                <c:pt idx="5">
                  <c:v>194034.07333333333</c:v>
                </c:pt>
                <c:pt idx="6">
                  <c:v>195029.5408333333</c:v>
                </c:pt>
                <c:pt idx="7">
                  <c:v>195516</c:v>
                </c:pt>
                <c:pt idx="8">
                  <c:v>196655.86500000002</c:v>
                </c:pt>
                <c:pt idx="9">
                  <c:v>197335.82083333333</c:v>
                </c:pt>
                <c:pt idx="10">
                  <c:v>200888.02833333332</c:v>
                </c:pt>
                <c:pt idx="11">
                  <c:v>202169.9325</c:v>
                </c:pt>
                <c:pt idx="12">
                  <c:v>202691.49833333338</c:v>
                </c:pt>
                <c:pt idx="13">
                  <c:v>207035.76833333331</c:v>
                </c:pt>
                <c:pt idx="14">
                  <c:v>210523.33833333335</c:v>
                </c:pt>
                <c:pt idx="15">
                  <c:v>211660.88166666668</c:v>
                </c:pt>
                <c:pt idx="16">
                  <c:v>212381.3341666667</c:v>
                </c:pt>
                <c:pt idx="17">
                  <c:v>211665.63249999998</c:v>
                </c:pt>
                <c:pt idx="18">
                  <c:v>210048.125</c:v>
                </c:pt>
                <c:pt idx="19">
                  <c:v>209450.74583333335</c:v>
                </c:pt>
                <c:pt idx="20">
                  <c:v>207732.97500000001</c:v>
                </c:pt>
                <c:pt idx="21">
                  <c:v>207688.28416666668</c:v>
                </c:pt>
                <c:pt idx="22">
                  <c:v>204522.39249999996</c:v>
                </c:pt>
                <c:pt idx="23">
                  <c:v>202925.11833333329</c:v>
                </c:pt>
                <c:pt idx="24">
                  <c:v>201467.77249999996</c:v>
                </c:pt>
                <c:pt idx="25">
                  <c:v>196519.62083333332</c:v>
                </c:pt>
                <c:pt idx="26">
                  <c:v>193413.11916666664</c:v>
                </c:pt>
                <c:pt idx="27">
                  <c:v>193219.05666666667</c:v>
                </c:pt>
                <c:pt idx="28">
                  <c:v>193925.80166666667</c:v>
                </c:pt>
                <c:pt idx="29">
                  <c:v>194201.55916666667</c:v>
                </c:pt>
                <c:pt idx="30">
                  <c:v>193923.86000000002</c:v>
                </c:pt>
                <c:pt idx="31">
                  <c:v>193898.13500000001</c:v>
                </c:pt>
                <c:pt idx="32">
                  <c:v>195858.30583333332</c:v>
                </c:pt>
                <c:pt idx="33">
                  <c:v>195815.41500000004</c:v>
                </c:pt>
                <c:pt idx="34">
                  <c:v>195641.13083333333</c:v>
                </c:pt>
                <c:pt idx="35">
                  <c:v>195706.82750000001</c:v>
                </c:pt>
                <c:pt idx="36">
                  <c:v>195795.38833333334</c:v>
                </c:pt>
                <c:pt idx="37">
                  <c:v>196848.99416666664</c:v>
                </c:pt>
                <c:pt idx="38">
                  <c:v>195360.97666666668</c:v>
                </c:pt>
                <c:pt idx="39">
                  <c:v>194414.01500000001</c:v>
                </c:pt>
                <c:pt idx="40">
                  <c:v>193592.35916666672</c:v>
                </c:pt>
                <c:pt idx="41">
                  <c:v>193283.03083333335</c:v>
                </c:pt>
                <c:pt idx="42">
                  <c:v>195069.41083333336</c:v>
                </c:pt>
                <c:pt idx="43">
                  <c:v>195608.66583333336</c:v>
                </c:pt>
                <c:pt idx="44">
                  <c:v>194868.21583333335</c:v>
                </c:pt>
                <c:pt idx="45">
                  <c:v>194405.85499999998</c:v>
                </c:pt>
                <c:pt idx="46">
                  <c:v>195066.79333333336</c:v>
                </c:pt>
                <c:pt idx="47">
                  <c:v>195086.03166666665</c:v>
                </c:pt>
                <c:pt idx="48">
                  <c:v>196642.04166666666</c:v>
                </c:pt>
                <c:pt idx="49">
                  <c:v>197031.18000000002</c:v>
                </c:pt>
                <c:pt idx="50">
                  <c:v>198040.7775</c:v>
                </c:pt>
                <c:pt idx="51">
                  <c:v>198899.85833333337</c:v>
                </c:pt>
                <c:pt idx="52">
                  <c:v>199076.94833333336</c:v>
                </c:pt>
                <c:pt idx="53">
                  <c:v>197529.72583333336</c:v>
                </c:pt>
                <c:pt idx="54">
                  <c:v>196432.94166666668</c:v>
                </c:pt>
                <c:pt idx="55">
                  <c:v>197346.4725</c:v>
                </c:pt>
                <c:pt idx="56">
                  <c:v>197381.02583333335</c:v>
                </c:pt>
                <c:pt idx="57">
                  <c:v>197955.14666666664</c:v>
                </c:pt>
                <c:pt idx="58">
                  <c:v>198625.78916666668</c:v>
                </c:pt>
                <c:pt idx="59">
                  <c:v>199352.9075</c:v>
                </c:pt>
                <c:pt idx="60">
                  <c:v>199237.17333333334</c:v>
                </c:pt>
                <c:pt idx="61">
                  <c:v>199919.81333333335</c:v>
                </c:pt>
                <c:pt idx="62">
                  <c:v>199481.15666666671</c:v>
                </c:pt>
                <c:pt idx="63">
                  <c:v>199415.06916666668</c:v>
                </c:pt>
                <c:pt idx="64">
                  <c:v>199437.5866666667</c:v>
                </c:pt>
                <c:pt idx="65">
                  <c:v>200570.71833333338</c:v>
                </c:pt>
                <c:pt idx="66">
                  <c:v>201284.72333333339</c:v>
                </c:pt>
                <c:pt idx="67">
                  <c:v>201347.84083333341</c:v>
                </c:pt>
                <c:pt idx="68">
                  <c:v>201712.80583333332</c:v>
                </c:pt>
                <c:pt idx="69">
                  <c:v>202126.53</c:v>
                </c:pt>
                <c:pt idx="70">
                  <c:v>201205.21250000002</c:v>
                </c:pt>
                <c:pt idx="71">
                  <c:v>200694.6333333333</c:v>
                </c:pt>
                <c:pt idx="72">
                  <c:v>201255.81666666668</c:v>
                </c:pt>
                <c:pt idx="73">
                  <c:v>202318.96333333335</c:v>
                </c:pt>
                <c:pt idx="74">
                  <c:v>204141.58916666664</c:v>
                </c:pt>
                <c:pt idx="75">
                  <c:v>204113.39833333329</c:v>
                </c:pt>
                <c:pt idx="76">
                  <c:v>203514.68333333326</c:v>
                </c:pt>
                <c:pt idx="77">
                  <c:v>203674.3516666666</c:v>
                </c:pt>
                <c:pt idx="78">
                  <c:v>203255.37583333327</c:v>
                </c:pt>
                <c:pt idx="79">
                  <c:v>201499.53749999998</c:v>
                </c:pt>
                <c:pt idx="80">
                  <c:v>200510.44999999998</c:v>
                </c:pt>
                <c:pt idx="81">
                  <c:v>200368.58833333335</c:v>
                </c:pt>
                <c:pt idx="82">
                  <c:v>200559.02000000002</c:v>
                </c:pt>
                <c:pt idx="83">
                  <c:v>200501.05333333332</c:v>
                </c:pt>
                <c:pt idx="84">
                  <c:v>200317.53666666665</c:v>
                </c:pt>
                <c:pt idx="85">
                  <c:v>199493.77333333335</c:v>
                </c:pt>
                <c:pt idx="86">
                  <c:v>198948.32833333334</c:v>
                </c:pt>
                <c:pt idx="87">
                  <c:v>198228.39499999999</c:v>
                </c:pt>
                <c:pt idx="88">
                  <c:v>198482.40083333329</c:v>
                </c:pt>
                <c:pt idx="89">
                  <c:v>196377.08666666664</c:v>
                </c:pt>
                <c:pt idx="90">
                  <c:v>192077.21249999999</c:v>
                </c:pt>
                <c:pt idx="91">
                  <c:v>188379.12416666668</c:v>
                </c:pt>
                <c:pt idx="92">
                  <c:v>185777.58750000002</c:v>
                </c:pt>
                <c:pt idx="93">
                  <c:v>181600.63833333331</c:v>
                </c:pt>
                <c:pt idx="94">
                  <c:v>178036.48583333334</c:v>
                </c:pt>
                <c:pt idx="95">
                  <c:v>174502.17666666664</c:v>
                </c:pt>
                <c:pt idx="96">
                  <c:v>170219.20666666664</c:v>
                </c:pt>
                <c:pt idx="97">
                  <c:v>164903.17499999996</c:v>
                </c:pt>
                <c:pt idx="98">
                  <c:v>161405.155</c:v>
                </c:pt>
                <c:pt idx="99">
                  <c:v>158299.94583333333</c:v>
                </c:pt>
                <c:pt idx="100">
                  <c:v>154772.64499999999</c:v>
                </c:pt>
                <c:pt idx="101">
                  <c:v>153899.56749999998</c:v>
                </c:pt>
                <c:pt idx="102">
                  <c:v>156273.51833333334</c:v>
                </c:pt>
                <c:pt idx="103">
                  <c:v>159108.58250000002</c:v>
                </c:pt>
                <c:pt idx="104">
                  <c:v>161386.58833333335</c:v>
                </c:pt>
                <c:pt idx="105">
                  <c:v>163518.43083333338</c:v>
                </c:pt>
                <c:pt idx="106">
                  <c:v>166058.51416666669</c:v>
                </c:pt>
                <c:pt idx="107">
                  <c:v>168525.19416666668</c:v>
                </c:pt>
                <c:pt idx="108">
                  <c:v>171194.57916666669</c:v>
                </c:pt>
                <c:pt idx="109">
                  <c:v>175850.84916666665</c:v>
                </c:pt>
                <c:pt idx="110">
                  <c:v>177231.04083333336</c:v>
                </c:pt>
                <c:pt idx="111">
                  <c:v>179637.60083333333</c:v>
                </c:pt>
                <c:pt idx="112">
                  <c:v>183880.21083333335</c:v>
                </c:pt>
                <c:pt idx="113">
                  <c:v>187373.7333333334</c:v>
                </c:pt>
                <c:pt idx="114">
                  <c:v>190065.91000000006</c:v>
                </c:pt>
                <c:pt idx="115">
                  <c:v>191213.7141666667</c:v>
                </c:pt>
                <c:pt idx="116">
                  <c:v>191974.34916666671</c:v>
                </c:pt>
                <c:pt idx="117">
                  <c:v>194505.86833333332</c:v>
                </c:pt>
                <c:pt idx="118">
                  <c:v>197053.38583333339</c:v>
                </c:pt>
                <c:pt idx="119">
                  <c:v>199517.2175</c:v>
                </c:pt>
                <c:pt idx="120">
                  <c:v>201141.80833333335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4B4-4678-868B-BD2410072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612176"/>
        <c:axId val="881612504"/>
      </c:scatterChart>
      <c:valAx>
        <c:axId val="88161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504"/>
        <c:crosses val="autoZero"/>
        <c:crossBetween val="midCat"/>
      </c:valAx>
      <c:valAx>
        <c:axId val="881612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Cons</a:t>
            </a:r>
            <a:r>
              <a:rPr lang="es-CL" baseline="0"/>
              <a:t> Unit</a:t>
            </a:r>
            <a:r>
              <a:rPr lang="es-CL"/>
              <a:t> No Resid AP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'Resumen-AP_mensual'!$B$4:$B$147</c:f>
              <c:numCache>
                <c:formatCode>mmm\-yy</c:formatCode>
                <c:ptCount val="144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  <c:pt idx="120">
                  <c:v>44197</c:v>
                </c:pt>
                <c:pt idx="121">
                  <c:v>44228</c:v>
                </c:pt>
                <c:pt idx="122">
                  <c:v>44256</c:v>
                </c:pt>
                <c:pt idx="123">
                  <c:v>44287</c:v>
                </c:pt>
                <c:pt idx="124">
                  <c:v>44317</c:v>
                </c:pt>
                <c:pt idx="125">
                  <c:v>44348</c:v>
                </c:pt>
                <c:pt idx="126">
                  <c:v>44378</c:v>
                </c:pt>
                <c:pt idx="127">
                  <c:v>44409</c:v>
                </c:pt>
                <c:pt idx="128">
                  <c:v>44440</c:v>
                </c:pt>
                <c:pt idx="129">
                  <c:v>44470</c:v>
                </c:pt>
                <c:pt idx="130">
                  <c:v>44501</c:v>
                </c:pt>
                <c:pt idx="131">
                  <c:v>44531</c:v>
                </c:pt>
                <c:pt idx="132">
                  <c:v>44562</c:v>
                </c:pt>
                <c:pt idx="133">
                  <c:v>44593</c:v>
                </c:pt>
                <c:pt idx="134">
                  <c:v>44621</c:v>
                </c:pt>
                <c:pt idx="135">
                  <c:v>44652</c:v>
                </c:pt>
                <c:pt idx="136">
                  <c:v>44682</c:v>
                </c:pt>
                <c:pt idx="137">
                  <c:v>44713</c:v>
                </c:pt>
                <c:pt idx="138">
                  <c:v>44743</c:v>
                </c:pt>
                <c:pt idx="139">
                  <c:v>44774</c:v>
                </c:pt>
                <c:pt idx="140">
                  <c:v>44805</c:v>
                </c:pt>
                <c:pt idx="141">
                  <c:v>44835</c:v>
                </c:pt>
                <c:pt idx="142">
                  <c:v>44866</c:v>
                </c:pt>
                <c:pt idx="143">
                  <c:v>44896</c:v>
                </c:pt>
              </c:numCache>
            </c:numRef>
          </c:xVal>
          <c:yVal>
            <c:numRef>
              <c:f>'Resumen-AP_mensual'!$T$4:$T$147</c:f>
              <c:numCache>
                <c:formatCode>#,##0.00</c:formatCode>
                <c:ptCount val="144"/>
                <c:pt idx="0">
                  <c:v>75.926434262948192</c:v>
                </c:pt>
                <c:pt idx="1">
                  <c:v>79.416596337579634</c:v>
                </c:pt>
                <c:pt idx="2">
                  <c:v>82.399267224213418</c:v>
                </c:pt>
                <c:pt idx="3">
                  <c:v>79.495497611464998</c:v>
                </c:pt>
                <c:pt idx="4">
                  <c:v>79.439093078758972</c:v>
                </c:pt>
                <c:pt idx="5">
                  <c:v>75.679872712808276</c:v>
                </c:pt>
                <c:pt idx="6">
                  <c:v>74.591488853503193</c:v>
                </c:pt>
                <c:pt idx="7">
                  <c:v>74.228806682577584</c:v>
                </c:pt>
                <c:pt idx="8">
                  <c:v>71.400672235481295</c:v>
                </c:pt>
                <c:pt idx="9">
                  <c:v>74.408881814564253</c:v>
                </c:pt>
                <c:pt idx="10">
                  <c:v>80.341774771189819</c:v>
                </c:pt>
                <c:pt idx="11">
                  <c:v>81.147232178414995</c:v>
                </c:pt>
                <c:pt idx="12">
                  <c:v>91.295119521912355</c:v>
                </c:pt>
                <c:pt idx="13">
                  <c:v>97.810620525059676</c:v>
                </c:pt>
                <c:pt idx="14">
                  <c:v>80.360906237740267</c:v>
                </c:pt>
                <c:pt idx="15">
                  <c:v>77.824592156862735</c:v>
                </c:pt>
                <c:pt idx="16">
                  <c:v>75.948812230497836</c:v>
                </c:pt>
                <c:pt idx="17">
                  <c:v>74.633524108192887</c:v>
                </c:pt>
                <c:pt idx="18">
                  <c:v>73.220579710144932</c:v>
                </c:pt>
                <c:pt idx="19">
                  <c:v>69.529528672427318</c:v>
                </c:pt>
                <c:pt idx="20">
                  <c:v>72.710420762878499</c:v>
                </c:pt>
                <c:pt idx="21">
                  <c:v>70.480967361384231</c:v>
                </c:pt>
                <c:pt idx="22">
                  <c:v>75.050597484276722</c:v>
                </c:pt>
                <c:pt idx="23">
                  <c:v>77.210566037735873</c:v>
                </c:pt>
                <c:pt idx="24">
                  <c:v>77.012441037735854</c:v>
                </c:pt>
                <c:pt idx="25">
                  <c:v>84.534390723270434</c:v>
                </c:pt>
                <c:pt idx="26">
                  <c:v>80.983383104125721</c:v>
                </c:pt>
                <c:pt idx="27">
                  <c:v>77.300487421383622</c:v>
                </c:pt>
                <c:pt idx="28">
                  <c:v>82.222854330708685</c:v>
                </c:pt>
                <c:pt idx="29">
                  <c:v>79.440804868472725</c:v>
                </c:pt>
                <c:pt idx="30">
                  <c:v>75.714709347996873</c:v>
                </c:pt>
                <c:pt idx="31">
                  <c:v>74.872618767177073</c:v>
                </c:pt>
                <c:pt idx="32">
                  <c:v>75.829564021995296</c:v>
                </c:pt>
                <c:pt idx="33">
                  <c:v>87.174691552062882</c:v>
                </c:pt>
                <c:pt idx="34">
                  <c:v>81.065449901768147</c:v>
                </c:pt>
                <c:pt idx="35">
                  <c:v>79.670782232704397</c:v>
                </c:pt>
                <c:pt idx="36">
                  <c:v>97.465968565815288</c:v>
                </c:pt>
                <c:pt idx="37">
                  <c:v>100.94551277013751</c:v>
                </c:pt>
                <c:pt idx="38">
                  <c:v>86.380986635220125</c:v>
                </c:pt>
                <c:pt idx="39">
                  <c:v>80.698848270440223</c:v>
                </c:pt>
                <c:pt idx="40">
                  <c:v>78.748576484467165</c:v>
                </c:pt>
                <c:pt idx="41">
                  <c:v>71.904732704402548</c:v>
                </c:pt>
                <c:pt idx="42">
                  <c:v>72.956407232704365</c:v>
                </c:pt>
                <c:pt idx="43">
                  <c:v>66.884510420762851</c:v>
                </c:pt>
                <c:pt idx="44">
                  <c:v>75.708132127408589</c:v>
                </c:pt>
                <c:pt idx="45">
                  <c:v>72.303928430987028</c:v>
                </c:pt>
                <c:pt idx="46">
                  <c:v>73.534098231827073</c:v>
                </c:pt>
                <c:pt idx="47">
                  <c:v>73.054958579881685</c:v>
                </c:pt>
                <c:pt idx="48">
                  <c:v>74.368573117855718</c:v>
                </c:pt>
                <c:pt idx="49">
                  <c:v>86.570086716594432</c:v>
                </c:pt>
                <c:pt idx="50">
                  <c:v>85.667643814026789</c:v>
                </c:pt>
                <c:pt idx="51">
                  <c:v>84.264410721324381</c:v>
                </c:pt>
                <c:pt idx="52">
                  <c:v>80.207533490937735</c:v>
                </c:pt>
                <c:pt idx="53">
                  <c:v>70.761721828211236</c:v>
                </c:pt>
                <c:pt idx="54">
                  <c:v>73.007249802994494</c:v>
                </c:pt>
                <c:pt idx="55">
                  <c:v>76.194159779614324</c:v>
                </c:pt>
                <c:pt idx="56">
                  <c:v>75.565167256985475</c:v>
                </c:pt>
                <c:pt idx="57">
                  <c:v>71.425335952848712</c:v>
                </c:pt>
                <c:pt idx="58">
                  <c:v>73.814862529457983</c:v>
                </c:pt>
                <c:pt idx="59">
                  <c:v>73.128013349038099</c:v>
                </c:pt>
                <c:pt idx="60">
                  <c:v>78.978556296586888</c:v>
                </c:pt>
                <c:pt idx="61">
                  <c:v>79.157355825814079</c:v>
                </c:pt>
                <c:pt idx="62">
                  <c:v>80.871640502354765</c:v>
                </c:pt>
                <c:pt idx="63">
                  <c:v>80.030981161695422</c:v>
                </c:pt>
                <c:pt idx="64">
                  <c:v>78.282326674500595</c:v>
                </c:pt>
                <c:pt idx="65">
                  <c:v>78.039522515527977</c:v>
                </c:pt>
                <c:pt idx="66">
                  <c:v>74.442336956521771</c:v>
                </c:pt>
                <c:pt idx="67">
                  <c:v>72.21421422986711</c:v>
                </c:pt>
                <c:pt idx="68">
                  <c:v>72.751759656652368</c:v>
                </c:pt>
                <c:pt idx="69">
                  <c:v>74.018236441669913</c:v>
                </c:pt>
                <c:pt idx="70">
                  <c:v>73.472666926981645</c:v>
                </c:pt>
                <c:pt idx="71">
                  <c:v>79.98796643247465</c:v>
                </c:pt>
                <c:pt idx="72">
                  <c:v>80.494724501758455</c:v>
                </c:pt>
                <c:pt idx="73">
                  <c:v>83.582364204767501</c:v>
                </c:pt>
                <c:pt idx="74">
                  <c:v>84.552524423602989</c:v>
                </c:pt>
                <c:pt idx="75">
                  <c:v>80.454517766497474</c:v>
                </c:pt>
                <c:pt idx="76">
                  <c:v>70.788016399843812</c:v>
                </c:pt>
                <c:pt idx="77">
                  <c:v>73.357438500585715</c:v>
                </c:pt>
                <c:pt idx="78">
                  <c:v>79.127958626073408</c:v>
                </c:pt>
                <c:pt idx="79">
                  <c:v>72.263309914129579</c:v>
                </c:pt>
                <c:pt idx="80">
                  <c:v>75.41037831513259</c:v>
                </c:pt>
                <c:pt idx="81">
                  <c:v>77.098031189083855</c:v>
                </c:pt>
                <c:pt idx="82">
                  <c:v>75.119771079740573</c:v>
                </c:pt>
                <c:pt idx="83">
                  <c:v>77.65752003052269</c:v>
                </c:pt>
                <c:pt idx="84">
                  <c:v>81.65370949294703</c:v>
                </c:pt>
                <c:pt idx="85">
                  <c:v>79.53617613419749</c:v>
                </c:pt>
                <c:pt idx="86">
                  <c:v>82.187136866183792</c:v>
                </c:pt>
                <c:pt idx="87">
                  <c:v>78.655825390773913</c:v>
                </c:pt>
                <c:pt idx="88">
                  <c:v>74.327112890922933</c:v>
                </c:pt>
                <c:pt idx="89">
                  <c:v>74.918558352402727</c:v>
                </c:pt>
                <c:pt idx="90">
                  <c:v>77.606117467581996</c:v>
                </c:pt>
                <c:pt idx="91">
                  <c:v>72.197401904761875</c:v>
                </c:pt>
                <c:pt idx="92">
                  <c:v>75.54929523809524</c:v>
                </c:pt>
                <c:pt idx="93">
                  <c:v>71.15115853658537</c:v>
                </c:pt>
                <c:pt idx="94">
                  <c:v>72.671226666666655</c:v>
                </c:pt>
                <c:pt idx="95">
                  <c:v>80.104594285714256</c:v>
                </c:pt>
                <c:pt idx="96">
                  <c:v>86.517514296606919</c:v>
                </c:pt>
                <c:pt idx="97">
                  <c:v>87.908047292143408</c:v>
                </c:pt>
                <c:pt idx="98">
                  <c:v>82.089462242562917</c:v>
                </c:pt>
                <c:pt idx="99">
                  <c:v>75.945709382151037</c:v>
                </c:pt>
                <c:pt idx="100">
                  <c:v>74.972079999999991</c:v>
                </c:pt>
                <c:pt idx="101">
                  <c:v>72.751330292664392</c:v>
                </c:pt>
                <c:pt idx="102">
                  <c:v>69.305919452887551</c:v>
                </c:pt>
                <c:pt idx="103">
                  <c:v>67.470235472844664</c:v>
                </c:pt>
                <c:pt idx="104">
                  <c:v>74.67320926699584</c:v>
                </c:pt>
                <c:pt idx="105">
                  <c:v>71.694165402124455</c:v>
                </c:pt>
                <c:pt idx="106">
                  <c:v>72.104085735963579</c:v>
                </c:pt>
                <c:pt idx="107">
                  <c:v>78.547512268780665</c:v>
                </c:pt>
                <c:pt idx="108">
                  <c:v>81.936685541713871</c:v>
                </c:pt>
                <c:pt idx="109">
                  <c:v>84.54117025292561</c:v>
                </c:pt>
                <c:pt idx="110">
                  <c:v>77.991457153642884</c:v>
                </c:pt>
                <c:pt idx="111">
                  <c:v>76.322280105700258</c:v>
                </c:pt>
                <c:pt idx="112">
                  <c:v>64.755734239335581</c:v>
                </c:pt>
                <c:pt idx="113">
                  <c:v>52.778505096262741</c:v>
                </c:pt>
                <c:pt idx="114">
                  <c:v>52.108765571913928</c:v>
                </c:pt>
                <c:pt idx="115">
                  <c:v>55.382257942511323</c:v>
                </c:pt>
                <c:pt idx="116">
                  <c:v>55.405132375189126</c:v>
                </c:pt>
                <c:pt idx="117">
                  <c:v>55.342918243754731</c:v>
                </c:pt>
                <c:pt idx="118">
                  <c:v>55.887456472369429</c:v>
                </c:pt>
                <c:pt idx="119">
                  <c:v>59.324770920106012</c:v>
                </c:pt>
                <c:pt idx="120">
                  <c:v>58.030253691783422</c:v>
                </c:pt>
                <c:pt idx="121">
                  <c:v>68.877108251324785</c:v>
                </c:pt>
                <c:pt idx="122">
                  <c:v>64.069943246310999</c:v>
                </c:pt>
                <c:pt idx="123">
                  <c:v>60.457681543116486</c:v>
                </c:pt>
                <c:pt idx="124">
                  <c:v>60.777739622641512</c:v>
                </c:pt>
                <c:pt idx="125">
                  <c:v>63.460659879336369</c:v>
                </c:pt>
                <c:pt idx="126">
                  <c:v>64.878163650075422</c:v>
                </c:pt>
                <c:pt idx="127">
                  <c:v>65.547627310448888</c:v>
                </c:pt>
                <c:pt idx="128">
                  <c:v>64.835448379804077</c:v>
                </c:pt>
                <c:pt idx="129">
                  <c:v>66.527481174698792</c:v>
                </c:pt>
                <c:pt idx="130">
                  <c:v>66.787799547852273</c:v>
                </c:pt>
                <c:pt idx="131">
                  <c:v>71.103745290128145</c:v>
                </c:pt>
                <c:pt idx="132">
                  <c:v>78.799223813112292</c:v>
                </c:pt>
                <c:pt idx="133">
                  <c:v>74.778011299435022</c:v>
                </c:pt>
                <c:pt idx="134">
                  <c:v>74.545159834524242</c:v>
                </c:pt>
                <c:pt idx="135">
                  <c:v>79.352948042168691</c:v>
                </c:pt>
                <c:pt idx="136">
                  <c:v>76.510848096494541</c:v>
                </c:pt>
                <c:pt idx="137">
                  <c:v>75.613942706370167</c:v>
                </c:pt>
                <c:pt idx="138">
                  <c:v>70.177696374622371</c:v>
                </c:pt>
                <c:pt idx="139">
                  <c:v>69.09496788817529</c:v>
                </c:pt>
                <c:pt idx="140">
                  <c:v>76.454497734138982</c:v>
                </c:pt>
                <c:pt idx="141">
                  <c:v>78.214037735849089</c:v>
                </c:pt>
                <c:pt idx="142">
                  <c:v>78.07504718761794</c:v>
                </c:pt>
                <c:pt idx="143">
                  <c:v>78.44929540316501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0A-4FC4-AE46-4458F709683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'Resumen-AP_mensual'!$AO$27:$AO$147</c:f>
              <c:numCache>
                <c:formatCode>mmm\-yy</c:formatCode>
                <c:ptCount val="121"/>
                <c:pt idx="0">
                  <c:v>41244</c:v>
                </c:pt>
                <c:pt idx="1">
                  <c:v>41275</c:v>
                </c:pt>
                <c:pt idx="2">
                  <c:v>41306</c:v>
                </c:pt>
                <c:pt idx="3">
                  <c:v>41334</c:v>
                </c:pt>
                <c:pt idx="4">
                  <c:v>41365</c:v>
                </c:pt>
                <c:pt idx="5">
                  <c:v>41395</c:v>
                </c:pt>
                <c:pt idx="6">
                  <c:v>41426</c:v>
                </c:pt>
                <c:pt idx="7">
                  <c:v>41456</c:v>
                </c:pt>
                <c:pt idx="8">
                  <c:v>41487</c:v>
                </c:pt>
                <c:pt idx="9">
                  <c:v>41518</c:v>
                </c:pt>
                <c:pt idx="10">
                  <c:v>41548</c:v>
                </c:pt>
                <c:pt idx="11">
                  <c:v>41579</c:v>
                </c:pt>
                <c:pt idx="12">
                  <c:v>41609</c:v>
                </c:pt>
                <c:pt idx="13">
                  <c:v>41640</c:v>
                </c:pt>
                <c:pt idx="14">
                  <c:v>41671</c:v>
                </c:pt>
                <c:pt idx="15">
                  <c:v>41699</c:v>
                </c:pt>
                <c:pt idx="16">
                  <c:v>41730</c:v>
                </c:pt>
                <c:pt idx="17">
                  <c:v>41760</c:v>
                </c:pt>
                <c:pt idx="18">
                  <c:v>41791</c:v>
                </c:pt>
                <c:pt idx="19">
                  <c:v>41821</c:v>
                </c:pt>
                <c:pt idx="20">
                  <c:v>41852</c:v>
                </c:pt>
                <c:pt idx="21">
                  <c:v>41883</c:v>
                </c:pt>
                <c:pt idx="22">
                  <c:v>41913</c:v>
                </c:pt>
                <c:pt idx="23">
                  <c:v>41944</c:v>
                </c:pt>
                <c:pt idx="24">
                  <c:v>41974</c:v>
                </c:pt>
                <c:pt idx="25">
                  <c:v>42005</c:v>
                </c:pt>
                <c:pt idx="26">
                  <c:v>42036</c:v>
                </c:pt>
                <c:pt idx="27">
                  <c:v>42064</c:v>
                </c:pt>
                <c:pt idx="28">
                  <c:v>42095</c:v>
                </c:pt>
                <c:pt idx="29">
                  <c:v>42125</c:v>
                </c:pt>
                <c:pt idx="30">
                  <c:v>42156</c:v>
                </c:pt>
                <c:pt idx="31">
                  <c:v>42186</c:v>
                </c:pt>
                <c:pt idx="32">
                  <c:v>42217</c:v>
                </c:pt>
                <c:pt idx="33">
                  <c:v>42248</c:v>
                </c:pt>
                <c:pt idx="34">
                  <c:v>42278</c:v>
                </c:pt>
                <c:pt idx="35">
                  <c:v>42309</c:v>
                </c:pt>
                <c:pt idx="36">
                  <c:v>42339</c:v>
                </c:pt>
                <c:pt idx="37">
                  <c:v>42370</c:v>
                </c:pt>
                <c:pt idx="38">
                  <c:v>42401</c:v>
                </c:pt>
                <c:pt idx="39">
                  <c:v>42430</c:v>
                </c:pt>
                <c:pt idx="40">
                  <c:v>42461</c:v>
                </c:pt>
                <c:pt idx="41">
                  <c:v>42491</c:v>
                </c:pt>
                <c:pt idx="42">
                  <c:v>42522</c:v>
                </c:pt>
                <c:pt idx="43">
                  <c:v>42552</c:v>
                </c:pt>
                <c:pt idx="44">
                  <c:v>42583</c:v>
                </c:pt>
                <c:pt idx="45">
                  <c:v>42614</c:v>
                </c:pt>
                <c:pt idx="46">
                  <c:v>42644</c:v>
                </c:pt>
                <c:pt idx="47">
                  <c:v>42675</c:v>
                </c:pt>
                <c:pt idx="48">
                  <c:v>42705</c:v>
                </c:pt>
                <c:pt idx="49">
                  <c:v>42736</c:v>
                </c:pt>
                <c:pt idx="50">
                  <c:v>42767</c:v>
                </c:pt>
                <c:pt idx="51">
                  <c:v>42795</c:v>
                </c:pt>
                <c:pt idx="52">
                  <c:v>42826</c:v>
                </c:pt>
                <c:pt idx="53">
                  <c:v>42856</c:v>
                </c:pt>
                <c:pt idx="54">
                  <c:v>42887</c:v>
                </c:pt>
                <c:pt idx="55">
                  <c:v>42917</c:v>
                </c:pt>
                <c:pt idx="56">
                  <c:v>42948</c:v>
                </c:pt>
                <c:pt idx="57">
                  <c:v>42979</c:v>
                </c:pt>
                <c:pt idx="58">
                  <c:v>43009</c:v>
                </c:pt>
                <c:pt idx="59">
                  <c:v>43040</c:v>
                </c:pt>
                <c:pt idx="60">
                  <c:v>43070</c:v>
                </c:pt>
                <c:pt idx="61">
                  <c:v>43101</c:v>
                </c:pt>
                <c:pt idx="62">
                  <c:v>43132</c:v>
                </c:pt>
                <c:pt idx="63">
                  <c:v>43160</c:v>
                </c:pt>
                <c:pt idx="64">
                  <c:v>43191</c:v>
                </c:pt>
                <c:pt idx="65">
                  <c:v>43221</c:v>
                </c:pt>
                <c:pt idx="66">
                  <c:v>43252</c:v>
                </c:pt>
                <c:pt idx="67">
                  <c:v>43282</c:v>
                </c:pt>
                <c:pt idx="68">
                  <c:v>43313</c:v>
                </c:pt>
                <c:pt idx="69">
                  <c:v>43344</c:v>
                </c:pt>
                <c:pt idx="70">
                  <c:v>43374</c:v>
                </c:pt>
                <c:pt idx="71">
                  <c:v>43405</c:v>
                </c:pt>
                <c:pt idx="72">
                  <c:v>43435</c:v>
                </c:pt>
                <c:pt idx="73">
                  <c:v>43466</c:v>
                </c:pt>
                <c:pt idx="74">
                  <c:v>43497</c:v>
                </c:pt>
                <c:pt idx="75">
                  <c:v>43525</c:v>
                </c:pt>
                <c:pt idx="76">
                  <c:v>43556</c:v>
                </c:pt>
                <c:pt idx="77">
                  <c:v>43586</c:v>
                </c:pt>
                <c:pt idx="78">
                  <c:v>43617</c:v>
                </c:pt>
                <c:pt idx="79">
                  <c:v>43647</c:v>
                </c:pt>
                <c:pt idx="80">
                  <c:v>43678</c:v>
                </c:pt>
                <c:pt idx="81">
                  <c:v>43709</c:v>
                </c:pt>
                <c:pt idx="82">
                  <c:v>43739</c:v>
                </c:pt>
                <c:pt idx="83">
                  <c:v>43770</c:v>
                </c:pt>
                <c:pt idx="84">
                  <c:v>43800</c:v>
                </c:pt>
                <c:pt idx="85">
                  <c:v>43831</c:v>
                </c:pt>
                <c:pt idx="86">
                  <c:v>43862</c:v>
                </c:pt>
                <c:pt idx="87">
                  <c:v>43891</c:v>
                </c:pt>
                <c:pt idx="88">
                  <c:v>43922</c:v>
                </c:pt>
                <c:pt idx="89">
                  <c:v>43952</c:v>
                </c:pt>
                <c:pt idx="90">
                  <c:v>43983</c:v>
                </c:pt>
                <c:pt idx="91">
                  <c:v>44013</c:v>
                </c:pt>
                <c:pt idx="92">
                  <c:v>44044</c:v>
                </c:pt>
                <c:pt idx="93">
                  <c:v>44075</c:v>
                </c:pt>
                <c:pt idx="94">
                  <c:v>44105</c:v>
                </c:pt>
                <c:pt idx="95">
                  <c:v>44136</c:v>
                </c:pt>
                <c:pt idx="96">
                  <c:v>44166</c:v>
                </c:pt>
                <c:pt idx="97">
                  <c:v>44197</c:v>
                </c:pt>
                <c:pt idx="98">
                  <c:v>44228</c:v>
                </c:pt>
                <c:pt idx="99">
                  <c:v>44256</c:v>
                </c:pt>
                <c:pt idx="100">
                  <c:v>44287</c:v>
                </c:pt>
                <c:pt idx="101">
                  <c:v>44317</c:v>
                </c:pt>
                <c:pt idx="102">
                  <c:v>44348</c:v>
                </c:pt>
                <c:pt idx="103">
                  <c:v>44378</c:v>
                </c:pt>
                <c:pt idx="104">
                  <c:v>44409</c:v>
                </c:pt>
                <c:pt idx="105">
                  <c:v>44440</c:v>
                </c:pt>
                <c:pt idx="106">
                  <c:v>44470</c:v>
                </c:pt>
                <c:pt idx="107">
                  <c:v>44501</c:v>
                </c:pt>
                <c:pt idx="108">
                  <c:v>44531</c:v>
                </c:pt>
                <c:pt idx="109">
                  <c:v>44562</c:v>
                </c:pt>
                <c:pt idx="110">
                  <c:v>44593</c:v>
                </c:pt>
                <c:pt idx="111">
                  <c:v>44621</c:v>
                </c:pt>
                <c:pt idx="112">
                  <c:v>44652</c:v>
                </c:pt>
                <c:pt idx="113">
                  <c:v>44682</c:v>
                </c:pt>
                <c:pt idx="114">
                  <c:v>44713</c:v>
                </c:pt>
                <c:pt idx="115">
                  <c:v>44743</c:v>
                </c:pt>
                <c:pt idx="116">
                  <c:v>44774</c:v>
                </c:pt>
                <c:pt idx="117">
                  <c:v>44805</c:v>
                </c:pt>
                <c:pt idx="118">
                  <c:v>44835</c:v>
                </c:pt>
                <c:pt idx="119">
                  <c:v>44866</c:v>
                </c:pt>
                <c:pt idx="120">
                  <c:v>44896</c:v>
                </c:pt>
              </c:numCache>
            </c:numRef>
          </c:xVal>
          <c:yVal>
            <c:numRef>
              <c:f>'Resumen-AP_mensual'!$AQ$27:$AQ$147</c:f>
              <c:numCache>
                <c:formatCode>#,##0.00</c:formatCode>
                <c:ptCount val="121"/>
                <c:pt idx="0">
                  <c:v>78.006352900759452</c:v>
                </c:pt>
                <c:pt idx="1">
                  <c:v>76.816129693744742</c:v>
                </c:pt>
                <c:pt idx="2">
                  <c:v>75.709777210262317</c:v>
                </c:pt>
                <c:pt idx="3">
                  <c:v>75.761650282461076</c:v>
                </c:pt>
                <c:pt idx="4">
                  <c:v>75.717974887837826</c:v>
                </c:pt>
                <c:pt idx="5">
                  <c:v>76.240811729522065</c:v>
                </c:pt>
                <c:pt idx="6">
                  <c:v>76.641418459545392</c:v>
                </c:pt>
                <c:pt idx="7">
                  <c:v>76.849262596033057</c:v>
                </c:pt>
                <c:pt idx="8">
                  <c:v>77.294520103928861</c:v>
                </c:pt>
                <c:pt idx="9">
                  <c:v>77.554448708855261</c:v>
                </c:pt>
                <c:pt idx="10">
                  <c:v>78.945592391411807</c:v>
                </c:pt>
                <c:pt idx="11">
                  <c:v>79.446830092869433</c:v>
                </c:pt>
                <c:pt idx="12">
                  <c:v>79.651848109116813</c:v>
                </c:pt>
                <c:pt idx="13">
                  <c:v>81.356308736456768</c:v>
                </c:pt>
                <c:pt idx="14">
                  <c:v>82.723902240362349</c:v>
                </c:pt>
                <c:pt idx="15">
                  <c:v>83.173702534620205</c:v>
                </c:pt>
                <c:pt idx="16">
                  <c:v>83.456899272041596</c:v>
                </c:pt>
                <c:pt idx="17">
                  <c:v>83.16737611818813</c:v>
                </c:pt>
                <c:pt idx="18">
                  <c:v>82.539370104515626</c:v>
                </c:pt>
                <c:pt idx="19">
                  <c:v>82.309511594907917</c:v>
                </c:pt>
                <c:pt idx="20">
                  <c:v>81.6438358993734</c:v>
                </c:pt>
                <c:pt idx="21">
                  <c:v>81.633716574824504</c:v>
                </c:pt>
                <c:pt idx="22">
                  <c:v>80.394486314734863</c:v>
                </c:pt>
                <c:pt idx="23">
                  <c:v>79.766873675573109</c:v>
                </c:pt>
                <c:pt idx="24">
                  <c:v>79.215555037837873</c:v>
                </c:pt>
                <c:pt idx="25">
                  <c:v>77.290772083841247</c:v>
                </c:pt>
                <c:pt idx="26">
                  <c:v>76.092819912712656</c:v>
                </c:pt>
                <c:pt idx="27">
                  <c:v>76.03337467761321</c:v>
                </c:pt>
                <c:pt idx="28">
                  <c:v>76.330504881853543</c:v>
                </c:pt>
                <c:pt idx="29">
                  <c:v>76.452084632392754</c:v>
                </c:pt>
                <c:pt idx="30">
                  <c:v>76.35683372604349</c:v>
                </c:pt>
                <c:pt idx="31">
                  <c:v>76.361070606900995</c:v>
                </c:pt>
                <c:pt idx="32">
                  <c:v>77.136874720138607</c:v>
                </c:pt>
                <c:pt idx="33">
                  <c:v>77.124960980936692</c:v>
                </c:pt>
                <c:pt idx="34">
                  <c:v>77.051744941091826</c:v>
                </c:pt>
                <c:pt idx="35">
                  <c:v>77.075141965894417</c:v>
                </c:pt>
                <c:pt idx="36">
                  <c:v>77.081229863324111</c:v>
                </c:pt>
                <c:pt idx="37">
                  <c:v>77.46539512821839</c:v>
                </c:pt>
                <c:pt idx="38">
                  <c:v>76.847667553986682</c:v>
                </c:pt>
                <c:pt idx="39">
                  <c:v>76.448000611347354</c:v>
                </c:pt>
                <c:pt idx="40">
                  <c:v>76.095214814711611</c:v>
                </c:pt>
                <c:pt idx="41">
                  <c:v>75.934780913341839</c:v>
                </c:pt>
                <c:pt idx="42">
                  <c:v>76.541264303951564</c:v>
                </c:pt>
                <c:pt idx="43">
                  <c:v>76.660854900078846</c:v>
                </c:pt>
                <c:pt idx="44">
                  <c:v>76.329192770933247</c:v>
                </c:pt>
                <c:pt idx="45">
                  <c:v>76.09474213757214</c:v>
                </c:pt>
                <c:pt idx="46">
                  <c:v>76.310817178307246</c:v>
                </c:pt>
                <c:pt idx="47">
                  <c:v>76.282300878100884</c:v>
                </c:pt>
                <c:pt idx="48">
                  <c:v>76.853963635053944</c:v>
                </c:pt>
                <c:pt idx="49">
                  <c:v>76.980310985484905</c:v>
                </c:pt>
                <c:pt idx="50">
                  <c:v>77.349061683731023</c:v>
                </c:pt>
                <c:pt idx="51">
                  <c:v>77.655802010501702</c:v>
                </c:pt>
                <c:pt idx="52">
                  <c:v>77.691096727568535</c:v>
                </c:pt>
                <c:pt idx="53">
                  <c:v>77.066570871347139</c:v>
                </c:pt>
                <c:pt idx="54">
                  <c:v>76.676397203435286</c:v>
                </c:pt>
                <c:pt idx="55">
                  <c:v>77.06686567589793</c:v>
                </c:pt>
                <c:pt idx="56">
                  <c:v>77.070956982919796</c:v>
                </c:pt>
                <c:pt idx="57">
                  <c:v>77.29250853779314</c:v>
                </c:pt>
                <c:pt idx="58">
                  <c:v>77.549158100077634</c:v>
                </c:pt>
                <c:pt idx="59">
                  <c:v>77.686416779474214</c:v>
                </c:pt>
                <c:pt idx="60">
                  <c:v>77.492212912644888</c:v>
                </c:pt>
                <c:pt idx="61">
                  <c:v>77.58879499524393</c:v>
                </c:pt>
                <c:pt idx="62">
                  <c:v>77.251612656029764</c:v>
                </c:pt>
                <c:pt idx="63">
                  <c:v>77.054497026244817</c:v>
                </c:pt>
                <c:pt idx="64">
                  <c:v>76.904605994934528</c:v>
                </c:pt>
                <c:pt idx="65">
                  <c:v>77.199530702524456</c:v>
                </c:pt>
                <c:pt idx="66">
                  <c:v>77.329624023509211</c:v>
                </c:pt>
                <c:pt idx="67">
                  <c:v>77.202803926968258</c:v>
                </c:pt>
                <c:pt idx="68">
                  <c:v>77.197311592854263</c:v>
                </c:pt>
                <c:pt idx="69">
                  <c:v>77.208888003101166</c:v>
                </c:pt>
                <c:pt idx="70">
                  <c:v>76.713315282059625</c:v>
                </c:pt>
                <c:pt idx="71">
                  <c:v>76.509269914303459</c:v>
                </c:pt>
                <c:pt idx="72">
                  <c:v>76.713192768902772</c:v>
                </c:pt>
                <c:pt idx="73">
                  <c:v>77.118509835874434</c:v>
                </c:pt>
                <c:pt idx="74">
                  <c:v>77.816165765703261</c:v>
                </c:pt>
                <c:pt idx="75">
                  <c:v>77.808026213734848</c:v>
                </c:pt>
                <c:pt idx="76">
                  <c:v>77.582183213016265</c:v>
                </c:pt>
                <c:pt idx="77">
                  <c:v>77.63593047210604</c:v>
                </c:pt>
                <c:pt idx="78">
                  <c:v>77.455328133794509</c:v>
                </c:pt>
                <c:pt idx="79">
                  <c:v>76.763644965903296</c:v>
                </c:pt>
                <c:pt idx="80">
                  <c:v>76.369714429910204</c:v>
                </c:pt>
                <c:pt idx="81">
                  <c:v>76.296707265651918</c:v>
                </c:pt>
                <c:pt idx="82">
                  <c:v>76.341957837780186</c:v>
                </c:pt>
                <c:pt idx="83">
                  <c:v>76.294696093554919</c:v>
                </c:pt>
                <c:pt idx="84">
                  <c:v>76.164939258810463</c:v>
                </c:pt>
                <c:pt idx="85">
                  <c:v>75.783203529236047</c:v>
                </c:pt>
                <c:pt idx="86">
                  <c:v>75.502630442634555</c:v>
                </c:pt>
                <c:pt idx="87">
                  <c:v>75.16113001855787</c:v>
                </c:pt>
                <c:pt idx="88">
                  <c:v>75.192510912186961</c:v>
                </c:pt>
                <c:pt idx="89">
                  <c:v>74.341148765464922</c:v>
                </c:pt>
                <c:pt idx="90">
                  <c:v>72.676746665764796</c:v>
                </c:pt>
                <c:pt idx="91">
                  <c:v>71.243650509017002</c:v>
                </c:pt>
                <c:pt idx="92">
                  <c:v>70.236319048155892</c:v>
                </c:pt>
                <c:pt idx="93">
                  <c:v>68.630645973838668</c:v>
                </c:pt>
                <c:pt idx="94">
                  <c:v>67.268042043974532</c:v>
                </c:pt>
                <c:pt idx="95">
                  <c:v>65.916656272008353</c:v>
                </c:pt>
                <c:pt idx="96">
                  <c:v>64.314761159618797</c:v>
                </c:pt>
                <c:pt idx="97">
                  <c:v>62.322558505457927</c:v>
                </c:pt>
                <c:pt idx="98">
                  <c:v>61.017220005324525</c:v>
                </c:pt>
                <c:pt idx="99">
                  <c:v>59.857093846380195</c:v>
                </c:pt>
                <c:pt idx="100">
                  <c:v>58.535043966164885</c:v>
                </c:pt>
                <c:pt idx="101">
                  <c:v>58.20354441477371</c:v>
                </c:pt>
                <c:pt idx="102">
                  <c:v>59.093723980029843</c:v>
                </c:pt>
                <c:pt idx="103">
                  <c:v>60.1578404865433</c:v>
                </c:pt>
                <c:pt idx="104">
                  <c:v>61.004954600538099</c:v>
                </c:pt>
                <c:pt idx="105">
                  <c:v>61.790814267589354</c:v>
                </c:pt>
                <c:pt idx="106">
                  <c:v>62.722861178501354</c:v>
                </c:pt>
                <c:pt idx="107">
                  <c:v>63.631223101458261</c:v>
                </c:pt>
                <c:pt idx="108">
                  <c:v>64.6128042989601</c:v>
                </c:pt>
                <c:pt idx="109">
                  <c:v>66.343551809070831</c:v>
                </c:pt>
                <c:pt idx="110">
                  <c:v>66.835293729746681</c:v>
                </c:pt>
                <c:pt idx="111">
                  <c:v>67.708228445431118</c:v>
                </c:pt>
                <c:pt idx="112">
                  <c:v>69.282833987018805</c:v>
                </c:pt>
                <c:pt idx="113">
                  <c:v>70.593926359839898</c:v>
                </c:pt>
                <c:pt idx="114">
                  <c:v>71.606699928759369</c:v>
                </c:pt>
                <c:pt idx="115">
                  <c:v>72.048327655804954</c:v>
                </c:pt>
                <c:pt idx="116">
                  <c:v>72.343939370615487</c:v>
                </c:pt>
                <c:pt idx="117">
                  <c:v>73.312193483476719</c:v>
                </c:pt>
                <c:pt idx="118">
                  <c:v>74.286073196905917</c:v>
                </c:pt>
                <c:pt idx="119">
                  <c:v>75.226677166886375</c:v>
                </c:pt>
                <c:pt idx="120">
                  <c:v>75.838806342972802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0A-4FC4-AE46-4458F7096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612176"/>
        <c:axId val="881612504"/>
      </c:scatterChart>
      <c:valAx>
        <c:axId val="88161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504"/>
        <c:crosses val="autoZero"/>
        <c:crossBetween val="midCat"/>
      </c:valAx>
      <c:valAx>
        <c:axId val="881612504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Cl 52 BIS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'Resumen-AP_mensual'!$B$4:$B$147</c:f>
              <c:numCache>
                <c:formatCode>mmm\-yy</c:formatCode>
                <c:ptCount val="144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  <c:pt idx="120">
                  <c:v>44197</c:v>
                </c:pt>
                <c:pt idx="121">
                  <c:v>44228</c:v>
                </c:pt>
                <c:pt idx="122">
                  <c:v>44256</c:v>
                </c:pt>
                <c:pt idx="123">
                  <c:v>44287</c:v>
                </c:pt>
                <c:pt idx="124">
                  <c:v>44317</c:v>
                </c:pt>
                <c:pt idx="125">
                  <c:v>44348</c:v>
                </c:pt>
                <c:pt idx="126">
                  <c:v>44378</c:v>
                </c:pt>
                <c:pt idx="127">
                  <c:v>44409</c:v>
                </c:pt>
                <c:pt idx="128">
                  <c:v>44440</c:v>
                </c:pt>
                <c:pt idx="129">
                  <c:v>44470</c:v>
                </c:pt>
                <c:pt idx="130">
                  <c:v>44501</c:v>
                </c:pt>
                <c:pt idx="131">
                  <c:v>44531</c:v>
                </c:pt>
                <c:pt idx="132">
                  <c:v>44562</c:v>
                </c:pt>
                <c:pt idx="133">
                  <c:v>44593</c:v>
                </c:pt>
                <c:pt idx="134">
                  <c:v>44621</c:v>
                </c:pt>
                <c:pt idx="135">
                  <c:v>44652</c:v>
                </c:pt>
                <c:pt idx="136">
                  <c:v>44682</c:v>
                </c:pt>
                <c:pt idx="137">
                  <c:v>44713</c:v>
                </c:pt>
                <c:pt idx="138">
                  <c:v>44743</c:v>
                </c:pt>
                <c:pt idx="139">
                  <c:v>44774</c:v>
                </c:pt>
                <c:pt idx="140">
                  <c:v>44805</c:v>
                </c:pt>
                <c:pt idx="141">
                  <c:v>44835</c:v>
                </c:pt>
                <c:pt idx="142">
                  <c:v>44866</c:v>
                </c:pt>
                <c:pt idx="143">
                  <c:v>44896</c:v>
                </c:pt>
              </c:numCache>
            </c:numRef>
          </c:xVal>
          <c:yVal>
            <c:numRef>
              <c:f>'Resumen-AP_mensual'!$E$4:$E$147</c:f>
              <c:numCache>
                <c:formatCode>#,##0</c:formatCode>
                <c:ptCount val="14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11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15</c:v>
                </c:pt>
                <c:pt idx="63">
                  <c:v>16</c:v>
                </c:pt>
                <c:pt idx="64">
                  <c:v>16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18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18</c:v>
                </c:pt>
                <c:pt idx="73">
                  <c:v>18</c:v>
                </c:pt>
                <c:pt idx="74">
                  <c:v>18</c:v>
                </c:pt>
                <c:pt idx="75">
                  <c:v>19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21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21</c:v>
                </c:pt>
                <c:pt idx="95">
                  <c:v>21</c:v>
                </c:pt>
                <c:pt idx="96">
                  <c:v>21</c:v>
                </c:pt>
                <c:pt idx="97">
                  <c:v>21</c:v>
                </c:pt>
                <c:pt idx="98">
                  <c:v>21</c:v>
                </c:pt>
                <c:pt idx="99">
                  <c:v>21</c:v>
                </c:pt>
                <c:pt idx="100">
                  <c:v>21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22</c:v>
                </c:pt>
                <c:pt idx="105">
                  <c:v>22</c:v>
                </c:pt>
                <c:pt idx="106">
                  <c:v>22</c:v>
                </c:pt>
                <c:pt idx="107">
                  <c:v>22</c:v>
                </c:pt>
                <c:pt idx="108">
                  <c:v>23</c:v>
                </c:pt>
                <c:pt idx="109">
                  <c:v>23</c:v>
                </c:pt>
                <c:pt idx="110">
                  <c:v>23</c:v>
                </c:pt>
                <c:pt idx="111">
                  <c:v>23</c:v>
                </c:pt>
                <c:pt idx="112">
                  <c:v>23</c:v>
                </c:pt>
                <c:pt idx="113">
                  <c:v>23</c:v>
                </c:pt>
                <c:pt idx="114">
                  <c:v>23</c:v>
                </c:pt>
                <c:pt idx="115">
                  <c:v>23</c:v>
                </c:pt>
                <c:pt idx="116">
                  <c:v>23</c:v>
                </c:pt>
                <c:pt idx="117">
                  <c:v>23</c:v>
                </c:pt>
                <c:pt idx="118">
                  <c:v>23</c:v>
                </c:pt>
                <c:pt idx="119">
                  <c:v>23</c:v>
                </c:pt>
                <c:pt idx="120">
                  <c:v>23</c:v>
                </c:pt>
                <c:pt idx="121">
                  <c:v>23</c:v>
                </c:pt>
                <c:pt idx="122">
                  <c:v>23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23</c:v>
                </c:pt>
                <c:pt idx="127">
                  <c:v>23</c:v>
                </c:pt>
                <c:pt idx="128">
                  <c:v>23</c:v>
                </c:pt>
                <c:pt idx="129">
                  <c:v>23</c:v>
                </c:pt>
                <c:pt idx="130">
                  <c:v>23</c:v>
                </c:pt>
                <c:pt idx="131">
                  <c:v>23</c:v>
                </c:pt>
                <c:pt idx="132">
                  <c:v>23</c:v>
                </c:pt>
                <c:pt idx="133">
                  <c:v>23</c:v>
                </c:pt>
                <c:pt idx="134">
                  <c:v>23</c:v>
                </c:pt>
                <c:pt idx="135">
                  <c:v>23</c:v>
                </c:pt>
                <c:pt idx="136">
                  <c:v>23</c:v>
                </c:pt>
                <c:pt idx="137">
                  <c:v>23</c:v>
                </c:pt>
                <c:pt idx="138">
                  <c:v>24</c:v>
                </c:pt>
                <c:pt idx="139">
                  <c:v>26</c:v>
                </c:pt>
                <c:pt idx="140">
                  <c:v>26</c:v>
                </c:pt>
                <c:pt idx="141">
                  <c:v>26</c:v>
                </c:pt>
                <c:pt idx="142">
                  <c:v>26</c:v>
                </c:pt>
                <c:pt idx="143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3FA-4CF1-9C81-CA2570710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612176"/>
        <c:axId val="881612504"/>
      </c:scatterChart>
      <c:valAx>
        <c:axId val="88161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504"/>
        <c:crosses val="autoZero"/>
        <c:crossBetween val="midCat"/>
      </c:valAx>
      <c:valAx>
        <c:axId val="881612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Consumos AP  Cl 52 BIS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'Resumen-AP_mensual'!$B$4:$B$147</c:f>
              <c:numCache>
                <c:formatCode>mmm\-yy</c:formatCode>
                <c:ptCount val="144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  <c:pt idx="120">
                  <c:v>44197</c:v>
                </c:pt>
                <c:pt idx="121">
                  <c:v>44228</c:v>
                </c:pt>
                <c:pt idx="122">
                  <c:v>44256</c:v>
                </c:pt>
                <c:pt idx="123">
                  <c:v>44287</c:v>
                </c:pt>
                <c:pt idx="124">
                  <c:v>44317</c:v>
                </c:pt>
                <c:pt idx="125">
                  <c:v>44348</c:v>
                </c:pt>
                <c:pt idx="126">
                  <c:v>44378</c:v>
                </c:pt>
                <c:pt idx="127">
                  <c:v>44409</c:v>
                </c:pt>
                <c:pt idx="128">
                  <c:v>44440</c:v>
                </c:pt>
                <c:pt idx="129">
                  <c:v>44470</c:v>
                </c:pt>
                <c:pt idx="130">
                  <c:v>44501</c:v>
                </c:pt>
                <c:pt idx="131">
                  <c:v>44531</c:v>
                </c:pt>
                <c:pt idx="132">
                  <c:v>44562</c:v>
                </c:pt>
                <c:pt idx="133">
                  <c:v>44593</c:v>
                </c:pt>
                <c:pt idx="134">
                  <c:v>44621</c:v>
                </c:pt>
                <c:pt idx="135">
                  <c:v>44652</c:v>
                </c:pt>
                <c:pt idx="136">
                  <c:v>44682</c:v>
                </c:pt>
                <c:pt idx="137">
                  <c:v>44713</c:v>
                </c:pt>
                <c:pt idx="138">
                  <c:v>44743</c:v>
                </c:pt>
                <c:pt idx="139">
                  <c:v>44774</c:v>
                </c:pt>
                <c:pt idx="140">
                  <c:v>44805</c:v>
                </c:pt>
                <c:pt idx="141">
                  <c:v>44835</c:v>
                </c:pt>
                <c:pt idx="142">
                  <c:v>44866</c:v>
                </c:pt>
                <c:pt idx="143">
                  <c:v>44896</c:v>
                </c:pt>
              </c:numCache>
            </c:numRef>
          </c:xVal>
          <c:yVal>
            <c:numRef>
              <c:f>'Resumen-AP_mensual'!$K$4:$K$147</c:f>
              <c:numCache>
                <c:formatCode>#,##0</c:formatCode>
                <c:ptCount val="144"/>
                <c:pt idx="0">
                  <c:v>13893</c:v>
                </c:pt>
                <c:pt idx="1">
                  <c:v>19159</c:v>
                </c:pt>
                <c:pt idx="2">
                  <c:v>29615</c:v>
                </c:pt>
                <c:pt idx="3">
                  <c:v>33205</c:v>
                </c:pt>
                <c:pt idx="4">
                  <c:v>26152</c:v>
                </c:pt>
                <c:pt idx="5">
                  <c:v>39754</c:v>
                </c:pt>
                <c:pt idx="6">
                  <c:v>22394</c:v>
                </c:pt>
                <c:pt idx="7">
                  <c:v>10921</c:v>
                </c:pt>
                <c:pt idx="8">
                  <c:v>6089</c:v>
                </c:pt>
                <c:pt idx="9">
                  <c:v>5220</c:v>
                </c:pt>
                <c:pt idx="10">
                  <c:v>5601</c:v>
                </c:pt>
                <c:pt idx="11">
                  <c:v>6381</c:v>
                </c:pt>
                <c:pt idx="12">
                  <c:v>9940</c:v>
                </c:pt>
                <c:pt idx="13">
                  <c:v>13561</c:v>
                </c:pt>
                <c:pt idx="14">
                  <c:v>9141</c:v>
                </c:pt>
                <c:pt idx="15">
                  <c:v>23069</c:v>
                </c:pt>
                <c:pt idx="16">
                  <c:v>31874</c:v>
                </c:pt>
                <c:pt idx="17">
                  <c:v>21514</c:v>
                </c:pt>
                <c:pt idx="18">
                  <c:v>5532</c:v>
                </c:pt>
                <c:pt idx="19">
                  <c:v>7274</c:v>
                </c:pt>
                <c:pt idx="20">
                  <c:v>5849</c:v>
                </c:pt>
                <c:pt idx="21">
                  <c:v>7306</c:v>
                </c:pt>
                <c:pt idx="22">
                  <c:v>7761</c:v>
                </c:pt>
                <c:pt idx="23">
                  <c:v>15578</c:v>
                </c:pt>
                <c:pt idx="24">
                  <c:v>25099</c:v>
                </c:pt>
                <c:pt idx="25">
                  <c:v>14875</c:v>
                </c:pt>
                <c:pt idx="26">
                  <c:v>12540</c:v>
                </c:pt>
                <c:pt idx="27">
                  <c:v>17220</c:v>
                </c:pt>
                <c:pt idx="28">
                  <c:v>14038</c:v>
                </c:pt>
                <c:pt idx="29">
                  <c:v>31610</c:v>
                </c:pt>
                <c:pt idx="30">
                  <c:v>25380</c:v>
                </c:pt>
                <c:pt idx="31">
                  <c:v>14994</c:v>
                </c:pt>
                <c:pt idx="32">
                  <c:v>10346</c:v>
                </c:pt>
                <c:pt idx="33">
                  <c:v>7700</c:v>
                </c:pt>
                <c:pt idx="34">
                  <c:v>6478</c:v>
                </c:pt>
                <c:pt idx="35">
                  <c:v>8358</c:v>
                </c:pt>
                <c:pt idx="36">
                  <c:v>7419</c:v>
                </c:pt>
                <c:pt idx="37">
                  <c:v>10438</c:v>
                </c:pt>
                <c:pt idx="38">
                  <c:v>16763</c:v>
                </c:pt>
                <c:pt idx="39">
                  <c:v>19872</c:v>
                </c:pt>
                <c:pt idx="40">
                  <c:v>11691</c:v>
                </c:pt>
                <c:pt idx="41">
                  <c:v>7725</c:v>
                </c:pt>
                <c:pt idx="42">
                  <c:v>10069</c:v>
                </c:pt>
                <c:pt idx="43">
                  <c:v>13220</c:v>
                </c:pt>
                <c:pt idx="44">
                  <c:v>8014</c:v>
                </c:pt>
                <c:pt idx="45">
                  <c:v>7934</c:v>
                </c:pt>
                <c:pt idx="46">
                  <c:v>6605</c:v>
                </c:pt>
                <c:pt idx="47">
                  <c:v>5563</c:v>
                </c:pt>
                <c:pt idx="48">
                  <c:v>8598</c:v>
                </c:pt>
                <c:pt idx="49">
                  <c:v>10476</c:v>
                </c:pt>
                <c:pt idx="50">
                  <c:v>8710</c:v>
                </c:pt>
                <c:pt idx="51">
                  <c:v>11324</c:v>
                </c:pt>
                <c:pt idx="52">
                  <c:v>6313</c:v>
                </c:pt>
                <c:pt idx="53">
                  <c:v>6816</c:v>
                </c:pt>
                <c:pt idx="54">
                  <c:v>6457</c:v>
                </c:pt>
                <c:pt idx="55">
                  <c:v>6938</c:v>
                </c:pt>
                <c:pt idx="56">
                  <c:v>7135</c:v>
                </c:pt>
                <c:pt idx="57">
                  <c:v>6694</c:v>
                </c:pt>
                <c:pt idx="58">
                  <c:v>6779</c:v>
                </c:pt>
                <c:pt idx="59">
                  <c:v>7978</c:v>
                </c:pt>
                <c:pt idx="60">
                  <c:v>7889</c:v>
                </c:pt>
                <c:pt idx="61">
                  <c:v>7973</c:v>
                </c:pt>
                <c:pt idx="62">
                  <c:v>7933</c:v>
                </c:pt>
                <c:pt idx="63">
                  <c:v>7074</c:v>
                </c:pt>
                <c:pt idx="64">
                  <c:v>8370</c:v>
                </c:pt>
                <c:pt idx="65">
                  <c:v>7800</c:v>
                </c:pt>
                <c:pt idx="66">
                  <c:v>10120</c:v>
                </c:pt>
                <c:pt idx="67">
                  <c:v>7377</c:v>
                </c:pt>
                <c:pt idx="68">
                  <c:v>7908</c:v>
                </c:pt>
                <c:pt idx="69">
                  <c:v>8220</c:v>
                </c:pt>
                <c:pt idx="70">
                  <c:v>9152</c:v>
                </c:pt>
                <c:pt idx="71">
                  <c:v>6865</c:v>
                </c:pt>
                <c:pt idx="72">
                  <c:v>8164</c:v>
                </c:pt>
                <c:pt idx="73">
                  <c:v>9454</c:v>
                </c:pt>
                <c:pt idx="74">
                  <c:v>8057</c:v>
                </c:pt>
                <c:pt idx="75">
                  <c:v>8961</c:v>
                </c:pt>
                <c:pt idx="76">
                  <c:v>8379</c:v>
                </c:pt>
                <c:pt idx="77">
                  <c:v>9960</c:v>
                </c:pt>
                <c:pt idx="78">
                  <c:v>17551</c:v>
                </c:pt>
                <c:pt idx="79">
                  <c:v>9413</c:v>
                </c:pt>
                <c:pt idx="80">
                  <c:v>6635</c:v>
                </c:pt>
                <c:pt idx="81">
                  <c:v>5735</c:v>
                </c:pt>
                <c:pt idx="82">
                  <c:v>6002</c:v>
                </c:pt>
                <c:pt idx="83">
                  <c:v>7610</c:v>
                </c:pt>
                <c:pt idx="84">
                  <c:v>7502</c:v>
                </c:pt>
                <c:pt idx="85">
                  <c:v>9493</c:v>
                </c:pt>
                <c:pt idx="86">
                  <c:v>8482</c:v>
                </c:pt>
                <c:pt idx="87">
                  <c:v>7234</c:v>
                </c:pt>
                <c:pt idx="88">
                  <c:v>5442</c:v>
                </c:pt>
                <c:pt idx="89">
                  <c:v>10070</c:v>
                </c:pt>
                <c:pt idx="90">
                  <c:v>5502</c:v>
                </c:pt>
                <c:pt idx="91">
                  <c:v>9133</c:v>
                </c:pt>
                <c:pt idx="92">
                  <c:v>6371</c:v>
                </c:pt>
                <c:pt idx="93">
                  <c:v>6049</c:v>
                </c:pt>
                <c:pt idx="94">
                  <c:v>5811</c:v>
                </c:pt>
                <c:pt idx="95">
                  <c:v>6122</c:v>
                </c:pt>
                <c:pt idx="96">
                  <c:v>9737</c:v>
                </c:pt>
                <c:pt idx="97">
                  <c:v>16030</c:v>
                </c:pt>
                <c:pt idx="98">
                  <c:v>23045</c:v>
                </c:pt>
                <c:pt idx="99">
                  <c:v>11584</c:v>
                </c:pt>
                <c:pt idx="100">
                  <c:v>7698</c:v>
                </c:pt>
                <c:pt idx="101">
                  <c:v>6142</c:v>
                </c:pt>
                <c:pt idx="102">
                  <c:v>6706</c:v>
                </c:pt>
                <c:pt idx="103">
                  <c:v>6138</c:v>
                </c:pt>
                <c:pt idx="104">
                  <c:v>6469</c:v>
                </c:pt>
                <c:pt idx="105">
                  <c:v>7157</c:v>
                </c:pt>
                <c:pt idx="106">
                  <c:v>7057</c:v>
                </c:pt>
                <c:pt idx="107">
                  <c:v>7679</c:v>
                </c:pt>
                <c:pt idx="108">
                  <c:v>9859</c:v>
                </c:pt>
                <c:pt idx="109">
                  <c:v>9041</c:v>
                </c:pt>
                <c:pt idx="110">
                  <c:v>11310</c:v>
                </c:pt>
                <c:pt idx="111">
                  <c:v>12964</c:v>
                </c:pt>
                <c:pt idx="112">
                  <c:v>7624</c:v>
                </c:pt>
                <c:pt idx="113">
                  <c:v>5835</c:v>
                </c:pt>
                <c:pt idx="114">
                  <c:v>6120</c:v>
                </c:pt>
                <c:pt idx="115">
                  <c:v>7495</c:v>
                </c:pt>
                <c:pt idx="116">
                  <c:v>6454</c:v>
                </c:pt>
                <c:pt idx="117">
                  <c:v>6932</c:v>
                </c:pt>
                <c:pt idx="118">
                  <c:v>7155</c:v>
                </c:pt>
                <c:pt idx="119">
                  <c:v>7567</c:v>
                </c:pt>
                <c:pt idx="120">
                  <c:v>9586</c:v>
                </c:pt>
                <c:pt idx="121">
                  <c:v>14476</c:v>
                </c:pt>
                <c:pt idx="122">
                  <c:v>24461</c:v>
                </c:pt>
                <c:pt idx="123">
                  <c:v>16415</c:v>
                </c:pt>
                <c:pt idx="124">
                  <c:v>8355</c:v>
                </c:pt>
                <c:pt idx="125">
                  <c:v>8432</c:v>
                </c:pt>
                <c:pt idx="126">
                  <c:v>6454</c:v>
                </c:pt>
                <c:pt idx="127">
                  <c:v>12092</c:v>
                </c:pt>
                <c:pt idx="128">
                  <c:v>8739</c:v>
                </c:pt>
                <c:pt idx="129">
                  <c:v>6643</c:v>
                </c:pt>
                <c:pt idx="130">
                  <c:v>7517</c:v>
                </c:pt>
                <c:pt idx="131">
                  <c:v>9459</c:v>
                </c:pt>
                <c:pt idx="132">
                  <c:v>9892</c:v>
                </c:pt>
                <c:pt idx="133">
                  <c:v>14055</c:v>
                </c:pt>
                <c:pt idx="134">
                  <c:v>18310</c:v>
                </c:pt>
                <c:pt idx="135">
                  <c:v>10527</c:v>
                </c:pt>
                <c:pt idx="136">
                  <c:v>17407</c:v>
                </c:pt>
                <c:pt idx="137">
                  <c:v>9181</c:v>
                </c:pt>
                <c:pt idx="138">
                  <c:v>8432</c:v>
                </c:pt>
                <c:pt idx="139">
                  <c:v>7678</c:v>
                </c:pt>
                <c:pt idx="140">
                  <c:v>6783</c:v>
                </c:pt>
                <c:pt idx="141">
                  <c:v>6934</c:v>
                </c:pt>
                <c:pt idx="142">
                  <c:v>7541</c:v>
                </c:pt>
                <c:pt idx="143">
                  <c:v>7669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BD-4C65-AE4B-C3EFF67A385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'Resumen-AP_mensual'!$AI$27:$AI$147</c:f>
              <c:numCache>
                <c:formatCode>mmm\-yy</c:formatCode>
                <c:ptCount val="121"/>
                <c:pt idx="0">
                  <c:v>41244</c:v>
                </c:pt>
                <c:pt idx="1">
                  <c:v>41275</c:v>
                </c:pt>
                <c:pt idx="2">
                  <c:v>41306</c:v>
                </c:pt>
                <c:pt idx="3">
                  <c:v>41334</c:v>
                </c:pt>
                <c:pt idx="4">
                  <c:v>41365</c:v>
                </c:pt>
                <c:pt idx="5">
                  <c:v>41395</c:v>
                </c:pt>
                <c:pt idx="6">
                  <c:v>41426</c:v>
                </c:pt>
                <c:pt idx="7">
                  <c:v>41456</c:v>
                </c:pt>
                <c:pt idx="8">
                  <c:v>41487</c:v>
                </c:pt>
                <c:pt idx="9">
                  <c:v>41518</c:v>
                </c:pt>
                <c:pt idx="10">
                  <c:v>41548</c:v>
                </c:pt>
                <c:pt idx="11">
                  <c:v>41579</c:v>
                </c:pt>
                <c:pt idx="12">
                  <c:v>41609</c:v>
                </c:pt>
                <c:pt idx="13">
                  <c:v>41640</c:v>
                </c:pt>
                <c:pt idx="14">
                  <c:v>41671</c:v>
                </c:pt>
                <c:pt idx="15">
                  <c:v>41699</c:v>
                </c:pt>
                <c:pt idx="16">
                  <c:v>41730</c:v>
                </c:pt>
                <c:pt idx="17">
                  <c:v>41760</c:v>
                </c:pt>
                <c:pt idx="18">
                  <c:v>41791</c:v>
                </c:pt>
                <c:pt idx="19">
                  <c:v>41821</c:v>
                </c:pt>
                <c:pt idx="20">
                  <c:v>41852</c:v>
                </c:pt>
                <c:pt idx="21">
                  <c:v>41883</c:v>
                </c:pt>
                <c:pt idx="22">
                  <c:v>41913</c:v>
                </c:pt>
                <c:pt idx="23">
                  <c:v>41944</c:v>
                </c:pt>
                <c:pt idx="24">
                  <c:v>41974</c:v>
                </c:pt>
                <c:pt idx="25">
                  <c:v>42005</c:v>
                </c:pt>
                <c:pt idx="26">
                  <c:v>42036</c:v>
                </c:pt>
                <c:pt idx="27">
                  <c:v>42064</c:v>
                </c:pt>
                <c:pt idx="28">
                  <c:v>42095</c:v>
                </c:pt>
                <c:pt idx="29">
                  <c:v>42125</c:v>
                </c:pt>
                <c:pt idx="30">
                  <c:v>42156</c:v>
                </c:pt>
                <c:pt idx="31">
                  <c:v>42186</c:v>
                </c:pt>
                <c:pt idx="32">
                  <c:v>42217</c:v>
                </c:pt>
                <c:pt idx="33">
                  <c:v>42248</c:v>
                </c:pt>
                <c:pt idx="34">
                  <c:v>42278</c:v>
                </c:pt>
                <c:pt idx="35">
                  <c:v>42309</c:v>
                </c:pt>
                <c:pt idx="36">
                  <c:v>42339</c:v>
                </c:pt>
                <c:pt idx="37">
                  <c:v>42370</c:v>
                </c:pt>
                <c:pt idx="38">
                  <c:v>42401</c:v>
                </c:pt>
                <c:pt idx="39">
                  <c:v>42430</c:v>
                </c:pt>
                <c:pt idx="40">
                  <c:v>42461</c:v>
                </c:pt>
                <c:pt idx="41">
                  <c:v>42491</c:v>
                </c:pt>
                <c:pt idx="42">
                  <c:v>42522</c:v>
                </c:pt>
                <c:pt idx="43">
                  <c:v>42552</c:v>
                </c:pt>
                <c:pt idx="44">
                  <c:v>42583</c:v>
                </c:pt>
                <c:pt idx="45">
                  <c:v>42614</c:v>
                </c:pt>
                <c:pt idx="46">
                  <c:v>42644</c:v>
                </c:pt>
                <c:pt idx="47">
                  <c:v>42675</c:v>
                </c:pt>
                <c:pt idx="48">
                  <c:v>42705</c:v>
                </c:pt>
                <c:pt idx="49">
                  <c:v>42736</c:v>
                </c:pt>
                <c:pt idx="50">
                  <c:v>42767</c:v>
                </c:pt>
                <c:pt idx="51">
                  <c:v>42795</c:v>
                </c:pt>
                <c:pt idx="52">
                  <c:v>42826</c:v>
                </c:pt>
                <c:pt idx="53">
                  <c:v>42856</c:v>
                </c:pt>
                <c:pt idx="54">
                  <c:v>42887</c:v>
                </c:pt>
                <c:pt idx="55">
                  <c:v>42917</c:v>
                </c:pt>
                <c:pt idx="56">
                  <c:v>42948</c:v>
                </c:pt>
                <c:pt idx="57">
                  <c:v>42979</c:v>
                </c:pt>
                <c:pt idx="58">
                  <c:v>43009</c:v>
                </c:pt>
                <c:pt idx="59">
                  <c:v>43040</c:v>
                </c:pt>
                <c:pt idx="60">
                  <c:v>43070</c:v>
                </c:pt>
                <c:pt idx="61">
                  <c:v>43101</c:v>
                </c:pt>
                <c:pt idx="62">
                  <c:v>43132</c:v>
                </c:pt>
                <c:pt idx="63">
                  <c:v>43160</c:v>
                </c:pt>
                <c:pt idx="64">
                  <c:v>43191</c:v>
                </c:pt>
                <c:pt idx="65">
                  <c:v>43221</c:v>
                </c:pt>
                <c:pt idx="66">
                  <c:v>43252</c:v>
                </c:pt>
                <c:pt idx="67">
                  <c:v>43282</c:v>
                </c:pt>
                <c:pt idx="68">
                  <c:v>43313</c:v>
                </c:pt>
                <c:pt idx="69">
                  <c:v>43344</c:v>
                </c:pt>
                <c:pt idx="70">
                  <c:v>43374</c:v>
                </c:pt>
                <c:pt idx="71">
                  <c:v>43405</c:v>
                </c:pt>
                <c:pt idx="72">
                  <c:v>43435</c:v>
                </c:pt>
                <c:pt idx="73">
                  <c:v>43466</c:v>
                </c:pt>
                <c:pt idx="74">
                  <c:v>43497</c:v>
                </c:pt>
                <c:pt idx="75">
                  <c:v>43525</c:v>
                </c:pt>
                <c:pt idx="76">
                  <c:v>43556</c:v>
                </c:pt>
                <c:pt idx="77">
                  <c:v>43586</c:v>
                </c:pt>
                <c:pt idx="78">
                  <c:v>43617</c:v>
                </c:pt>
                <c:pt idx="79">
                  <c:v>43647</c:v>
                </c:pt>
                <c:pt idx="80">
                  <c:v>43678</c:v>
                </c:pt>
                <c:pt idx="81">
                  <c:v>43709</c:v>
                </c:pt>
                <c:pt idx="82">
                  <c:v>43739</c:v>
                </c:pt>
                <c:pt idx="83">
                  <c:v>43770</c:v>
                </c:pt>
                <c:pt idx="84">
                  <c:v>43800</c:v>
                </c:pt>
                <c:pt idx="85">
                  <c:v>43831</c:v>
                </c:pt>
                <c:pt idx="86">
                  <c:v>43862</c:v>
                </c:pt>
                <c:pt idx="87">
                  <c:v>43891</c:v>
                </c:pt>
                <c:pt idx="88">
                  <c:v>43922</c:v>
                </c:pt>
                <c:pt idx="89">
                  <c:v>43952</c:v>
                </c:pt>
                <c:pt idx="90">
                  <c:v>43983</c:v>
                </c:pt>
                <c:pt idx="91">
                  <c:v>44013</c:v>
                </c:pt>
                <c:pt idx="92">
                  <c:v>44044</c:v>
                </c:pt>
                <c:pt idx="93">
                  <c:v>44075</c:v>
                </c:pt>
                <c:pt idx="94">
                  <c:v>44105</c:v>
                </c:pt>
                <c:pt idx="95">
                  <c:v>44136</c:v>
                </c:pt>
                <c:pt idx="96">
                  <c:v>44166</c:v>
                </c:pt>
                <c:pt idx="97">
                  <c:v>44197</c:v>
                </c:pt>
                <c:pt idx="98">
                  <c:v>44228</c:v>
                </c:pt>
                <c:pt idx="99">
                  <c:v>44256</c:v>
                </c:pt>
                <c:pt idx="100">
                  <c:v>44287</c:v>
                </c:pt>
                <c:pt idx="101">
                  <c:v>44317</c:v>
                </c:pt>
                <c:pt idx="102">
                  <c:v>44348</c:v>
                </c:pt>
                <c:pt idx="103">
                  <c:v>44378</c:v>
                </c:pt>
                <c:pt idx="104">
                  <c:v>44409</c:v>
                </c:pt>
                <c:pt idx="105">
                  <c:v>44440</c:v>
                </c:pt>
                <c:pt idx="106">
                  <c:v>44470</c:v>
                </c:pt>
                <c:pt idx="107">
                  <c:v>44501</c:v>
                </c:pt>
                <c:pt idx="108">
                  <c:v>44531</c:v>
                </c:pt>
                <c:pt idx="109">
                  <c:v>44562</c:v>
                </c:pt>
                <c:pt idx="110">
                  <c:v>44593</c:v>
                </c:pt>
                <c:pt idx="111">
                  <c:v>44621</c:v>
                </c:pt>
                <c:pt idx="112">
                  <c:v>44652</c:v>
                </c:pt>
                <c:pt idx="113">
                  <c:v>44682</c:v>
                </c:pt>
                <c:pt idx="114">
                  <c:v>44713</c:v>
                </c:pt>
                <c:pt idx="115">
                  <c:v>44743</c:v>
                </c:pt>
                <c:pt idx="116">
                  <c:v>44774</c:v>
                </c:pt>
                <c:pt idx="117">
                  <c:v>44805</c:v>
                </c:pt>
                <c:pt idx="118">
                  <c:v>44835</c:v>
                </c:pt>
                <c:pt idx="119">
                  <c:v>44866</c:v>
                </c:pt>
                <c:pt idx="120">
                  <c:v>44896</c:v>
                </c:pt>
              </c:numCache>
            </c:numRef>
          </c:xVal>
          <c:yVal>
            <c:numRef>
              <c:f>'Resumen-AP_mensual'!$AL$27:$AL$147</c:f>
              <c:numCache>
                <c:formatCode>#,##0</c:formatCode>
                <c:ptCount val="121"/>
                <c:pt idx="0">
                  <c:v>13199.916666666666</c:v>
                </c:pt>
                <c:pt idx="1">
                  <c:v>14463.166666666666</c:v>
                </c:pt>
                <c:pt idx="2">
                  <c:v>14572.666666666666</c:v>
                </c:pt>
                <c:pt idx="3">
                  <c:v>14855.916666666666</c:v>
                </c:pt>
                <c:pt idx="4">
                  <c:v>14368.5</c:v>
                </c:pt>
                <c:pt idx="5">
                  <c:v>12882.166666666666</c:v>
                </c:pt>
                <c:pt idx="6">
                  <c:v>13723.5</c:v>
                </c:pt>
                <c:pt idx="7">
                  <c:v>15377.5</c:v>
                </c:pt>
                <c:pt idx="8">
                  <c:v>16020.833333333334</c:v>
                </c:pt>
                <c:pt idx="9">
                  <c:v>16395.583333333332</c:v>
                </c:pt>
                <c:pt idx="10">
                  <c:v>16428.416666666668</c:v>
                </c:pt>
                <c:pt idx="11">
                  <c:v>16321.5</c:v>
                </c:pt>
                <c:pt idx="12">
                  <c:v>15719.833333333334</c:v>
                </c:pt>
                <c:pt idx="13">
                  <c:v>14246.5</c:v>
                </c:pt>
                <c:pt idx="14">
                  <c:v>13876.75</c:v>
                </c:pt>
                <c:pt idx="15">
                  <c:v>14228.666666666666</c:v>
                </c:pt>
                <c:pt idx="16">
                  <c:v>14449.666666666666</c:v>
                </c:pt>
                <c:pt idx="17">
                  <c:v>14254.083333333334</c:v>
                </c:pt>
                <c:pt idx="18">
                  <c:v>12263.666666666666</c:v>
                </c:pt>
                <c:pt idx="19">
                  <c:v>10987.75</c:v>
                </c:pt>
                <c:pt idx="20">
                  <c:v>10839.916666666666</c:v>
                </c:pt>
                <c:pt idx="21">
                  <c:v>10645.583333333334</c:v>
                </c:pt>
                <c:pt idx="22">
                  <c:v>10665.083333333334</c:v>
                </c:pt>
                <c:pt idx="23">
                  <c:v>10675.666666666666</c:v>
                </c:pt>
                <c:pt idx="24">
                  <c:v>10442.75</c:v>
                </c:pt>
                <c:pt idx="25">
                  <c:v>10541</c:v>
                </c:pt>
                <c:pt idx="26">
                  <c:v>10544.166666666666</c:v>
                </c:pt>
                <c:pt idx="27">
                  <c:v>9873.0833333333339</c:v>
                </c:pt>
                <c:pt idx="28">
                  <c:v>9160.75</c:v>
                </c:pt>
                <c:pt idx="29">
                  <c:v>8712.5833333333339</c:v>
                </c:pt>
                <c:pt idx="30">
                  <c:v>8636.8333333333339</c:v>
                </c:pt>
                <c:pt idx="31">
                  <c:v>8335.8333333333339</c:v>
                </c:pt>
                <c:pt idx="32">
                  <c:v>7812.333333333333</c:v>
                </c:pt>
                <c:pt idx="33">
                  <c:v>7739.083333333333</c:v>
                </c:pt>
                <c:pt idx="34">
                  <c:v>7635.75</c:v>
                </c:pt>
                <c:pt idx="35">
                  <c:v>7650.25</c:v>
                </c:pt>
                <c:pt idx="36">
                  <c:v>7851.5</c:v>
                </c:pt>
                <c:pt idx="37">
                  <c:v>7792.416666666667</c:v>
                </c:pt>
                <c:pt idx="38">
                  <c:v>7583.833333333333</c:v>
                </c:pt>
                <c:pt idx="39">
                  <c:v>7519.083333333333</c:v>
                </c:pt>
                <c:pt idx="40">
                  <c:v>7164.916666666667</c:v>
                </c:pt>
                <c:pt idx="41">
                  <c:v>7336.333333333333</c:v>
                </c:pt>
                <c:pt idx="42">
                  <c:v>7418.333333333333</c:v>
                </c:pt>
                <c:pt idx="43">
                  <c:v>7723.583333333333</c:v>
                </c:pt>
                <c:pt idx="44">
                  <c:v>7760.166666666667</c:v>
                </c:pt>
                <c:pt idx="45">
                  <c:v>7824.583333333333</c:v>
                </c:pt>
                <c:pt idx="46">
                  <c:v>7951.75</c:v>
                </c:pt>
                <c:pt idx="47">
                  <c:v>8149.5</c:v>
                </c:pt>
                <c:pt idx="48">
                  <c:v>8056.75</c:v>
                </c:pt>
                <c:pt idx="49">
                  <c:v>8079.666666666667</c:v>
                </c:pt>
                <c:pt idx="50">
                  <c:v>8203.0833333333339</c:v>
                </c:pt>
                <c:pt idx="51">
                  <c:v>8213.4166666666661</c:v>
                </c:pt>
                <c:pt idx="52">
                  <c:v>8370.6666666666661</c:v>
                </c:pt>
                <c:pt idx="53">
                  <c:v>8371.4166666666661</c:v>
                </c:pt>
                <c:pt idx="54">
                  <c:v>8551.4166666666661</c:v>
                </c:pt>
                <c:pt idx="55">
                  <c:v>9170.6666666666661</c:v>
                </c:pt>
                <c:pt idx="56">
                  <c:v>9340.3333333333339</c:v>
                </c:pt>
                <c:pt idx="57">
                  <c:v>9234.25</c:v>
                </c:pt>
                <c:pt idx="58">
                  <c:v>9027.1666666666661</c:v>
                </c:pt>
                <c:pt idx="59">
                  <c:v>8764.6666666666661</c:v>
                </c:pt>
                <c:pt idx="60">
                  <c:v>8826.75</c:v>
                </c:pt>
                <c:pt idx="61">
                  <c:v>8771.5833333333339</c:v>
                </c:pt>
                <c:pt idx="62">
                  <c:v>8774.8333333333339</c:v>
                </c:pt>
                <c:pt idx="63">
                  <c:v>8810.25</c:v>
                </c:pt>
                <c:pt idx="64">
                  <c:v>8666.3333333333339</c:v>
                </c:pt>
                <c:pt idx="65">
                  <c:v>8421.5833333333339</c:v>
                </c:pt>
                <c:pt idx="66">
                  <c:v>8430.75</c:v>
                </c:pt>
                <c:pt idx="67">
                  <c:v>7426.666666666667</c:v>
                </c:pt>
                <c:pt idx="68">
                  <c:v>7403.333333333333</c:v>
                </c:pt>
                <c:pt idx="69">
                  <c:v>7381.333333333333</c:v>
                </c:pt>
                <c:pt idx="70">
                  <c:v>7407.5</c:v>
                </c:pt>
                <c:pt idx="71">
                  <c:v>7391.583333333333</c:v>
                </c:pt>
                <c:pt idx="72">
                  <c:v>7267.583333333333</c:v>
                </c:pt>
                <c:pt idx="73">
                  <c:v>7453.833333333333</c:v>
                </c:pt>
                <c:pt idx="74">
                  <c:v>7998.583333333333</c:v>
                </c:pt>
                <c:pt idx="75">
                  <c:v>9212.1666666666661</c:v>
                </c:pt>
                <c:pt idx="76">
                  <c:v>9574.6666666666661</c:v>
                </c:pt>
                <c:pt idx="77">
                  <c:v>9762.6666666666661</c:v>
                </c:pt>
                <c:pt idx="78">
                  <c:v>9435.3333333333339</c:v>
                </c:pt>
                <c:pt idx="79">
                  <c:v>9535.6666666666661</c:v>
                </c:pt>
                <c:pt idx="80">
                  <c:v>9286.0833333333339</c:v>
                </c:pt>
                <c:pt idx="81">
                  <c:v>9294.25</c:v>
                </c:pt>
                <c:pt idx="82">
                  <c:v>9386.5833333333339</c:v>
                </c:pt>
                <c:pt idx="83">
                  <c:v>9490.4166666666661</c:v>
                </c:pt>
                <c:pt idx="84">
                  <c:v>9620.1666666666661</c:v>
                </c:pt>
                <c:pt idx="85">
                  <c:v>9630.3333333333339</c:v>
                </c:pt>
                <c:pt idx="86">
                  <c:v>9047.9166666666661</c:v>
                </c:pt>
                <c:pt idx="87">
                  <c:v>8070</c:v>
                </c:pt>
                <c:pt idx="88">
                  <c:v>8185</c:v>
                </c:pt>
                <c:pt idx="89">
                  <c:v>8178.833333333333</c:v>
                </c:pt>
                <c:pt idx="90">
                  <c:v>8153.25</c:v>
                </c:pt>
                <c:pt idx="91">
                  <c:v>8104.416666666667</c:v>
                </c:pt>
                <c:pt idx="92">
                  <c:v>8217.5</c:v>
                </c:pt>
                <c:pt idx="93">
                  <c:v>8216.25</c:v>
                </c:pt>
                <c:pt idx="94">
                  <c:v>8197.5</c:v>
                </c:pt>
                <c:pt idx="95">
                  <c:v>8205.6666666666661</c:v>
                </c:pt>
                <c:pt idx="96">
                  <c:v>8196.3333333333339</c:v>
                </c:pt>
                <c:pt idx="97">
                  <c:v>8173.583333333333</c:v>
                </c:pt>
                <c:pt idx="98">
                  <c:v>8626.5</c:v>
                </c:pt>
                <c:pt idx="99">
                  <c:v>9722.4166666666661</c:v>
                </c:pt>
                <c:pt idx="100">
                  <c:v>10010</c:v>
                </c:pt>
                <c:pt idx="101">
                  <c:v>10070.916666666666</c:v>
                </c:pt>
                <c:pt idx="102">
                  <c:v>10287.333333333334</c:v>
                </c:pt>
                <c:pt idx="103">
                  <c:v>10315.166666666666</c:v>
                </c:pt>
                <c:pt idx="104">
                  <c:v>10698.25</c:v>
                </c:pt>
                <c:pt idx="105">
                  <c:v>10888.666666666666</c:v>
                </c:pt>
                <c:pt idx="106">
                  <c:v>10864.583333333334</c:v>
                </c:pt>
                <c:pt idx="107">
                  <c:v>10894.75</c:v>
                </c:pt>
                <c:pt idx="108">
                  <c:v>11052.416666666666</c:v>
                </c:pt>
                <c:pt idx="109">
                  <c:v>11077.916666666666</c:v>
                </c:pt>
                <c:pt idx="110">
                  <c:v>11042.833333333334</c:v>
                </c:pt>
                <c:pt idx="111">
                  <c:v>10530.25</c:v>
                </c:pt>
                <c:pt idx="112">
                  <c:v>10039.583333333334</c:v>
                </c:pt>
                <c:pt idx="113">
                  <c:v>10793.916666666666</c:v>
                </c:pt>
                <c:pt idx="114">
                  <c:v>10856.333333333334</c:v>
                </c:pt>
                <c:pt idx="115">
                  <c:v>11021.166666666666</c:v>
                </c:pt>
                <c:pt idx="116">
                  <c:v>10653.333333333334</c:v>
                </c:pt>
                <c:pt idx="117">
                  <c:v>10490.333333333334</c:v>
                </c:pt>
                <c:pt idx="118">
                  <c:v>10514.583333333334</c:v>
                </c:pt>
                <c:pt idx="119">
                  <c:v>10516.583333333334</c:v>
                </c:pt>
                <c:pt idx="120">
                  <c:v>10367.416666666666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BD-4C65-AE4B-C3EFF67A3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612176"/>
        <c:axId val="881612504"/>
      </c:scatterChart>
      <c:valAx>
        <c:axId val="88161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504"/>
        <c:crosses val="autoZero"/>
        <c:crossBetween val="midCat"/>
      </c:valAx>
      <c:valAx>
        <c:axId val="881612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Cons</a:t>
            </a:r>
            <a:r>
              <a:rPr lang="es-CL" baseline="0"/>
              <a:t> Unit</a:t>
            </a:r>
            <a:r>
              <a:rPr lang="es-CL"/>
              <a:t> AP -  Cl</a:t>
            </a:r>
            <a:r>
              <a:rPr lang="es-CL" baseline="0"/>
              <a:t> 52 BIS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'Resumen-AP_mensual'!$B$4:$B$147</c:f>
              <c:numCache>
                <c:formatCode>mmm\-yy</c:formatCode>
                <c:ptCount val="144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  <c:pt idx="120">
                  <c:v>44197</c:v>
                </c:pt>
                <c:pt idx="121">
                  <c:v>44228</c:v>
                </c:pt>
                <c:pt idx="122">
                  <c:v>44256</c:v>
                </c:pt>
                <c:pt idx="123">
                  <c:v>44287</c:v>
                </c:pt>
                <c:pt idx="124">
                  <c:v>44317</c:v>
                </c:pt>
                <c:pt idx="125">
                  <c:v>44348</c:v>
                </c:pt>
                <c:pt idx="126">
                  <c:v>44378</c:v>
                </c:pt>
                <c:pt idx="127">
                  <c:v>44409</c:v>
                </c:pt>
                <c:pt idx="128">
                  <c:v>44440</c:v>
                </c:pt>
                <c:pt idx="129">
                  <c:v>44470</c:v>
                </c:pt>
                <c:pt idx="130">
                  <c:v>44501</c:v>
                </c:pt>
                <c:pt idx="131">
                  <c:v>44531</c:v>
                </c:pt>
                <c:pt idx="132">
                  <c:v>44562</c:v>
                </c:pt>
                <c:pt idx="133">
                  <c:v>44593</c:v>
                </c:pt>
                <c:pt idx="134">
                  <c:v>44621</c:v>
                </c:pt>
                <c:pt idx="135">
                  <c:v>44652</c:v>
                </c:pt>
                <c:pt idx="136">
                  <c:v>44682</c:v>
                </c:pt>
                <c:pt idx="137">
                  <c:v>44713</c:v>
                </c:pt>
                <c:pt idx="138">
                  <c:v>44743</c:v>
                </c:pt>
                <c:pt idx="139">
                  <c:v>44774</c:v>
                </c:pt>
                <c:pt idx="140">
                  <c:v>44805</c:v>
                </c:pt>
                <c:pt idx="141">
                  <c:v>44835</c:v>
                </c:pt>
                <c:pt idx="142">
                  <c:v>44866</c:v>
                </c:pt>
                <c:pt idx="143">
                  <c:v>44896</c:v>
                </c:pt>
              </c:numCache>
            </c:numRef>
          </c:xVal>
          <c:yVal>
            <c:numRef>
              <c:f>'Resumen-AP_mensual'!$U$4:$U$147</c:f>
              <c:numCache>
                <c:formatCode>#,##0.00</c:formatCode>
                <c:ptCount val="144"/>
                <c:pt idx="0">
                  <c:v>4631</c:v>
                </c:pt>
                <c:pt idx="1">
                  <c:v>6386.333333333333</c:v>
                </c:pt>
                <c:pt idx="2">
                  <c:v>9871.6666666666661</c:v>
                </c:pt>
                <c:pt idx="3">
                  <c:v>11068.333333333334</c:v>
                </c:pt>
                <c:pt idx="4">
                  <c:v>8717.3333333333339</c:v>
                </c:pt>
                <c:pt idx="5">
                  <c:v>13251.333333333334</c:v>
                </c:pt>
                <c:pt idx="6">
                  <c:v>7464.666666666667</c:v>
                </c:pt>
                <c:pt idx="7">
                  <c:v>3640.3333333333335</c:v>
                </c:pt>
                <c:pt idx="8">
                  <c:v>2029.6666666666667</c:v>
                </c:pt>
                <c:pt idx="9">
                  <c:v>1740</c:v>
                </c:pt>
                <c:pt idx="10">
                  <c:v>1867</c:v>
                </c:pt>
                <c:pt idx="11">
                  <c:v>2127</c:v>
                </c:pt>
                <c:pt idx="12">
                  <c:v>3313.3333333333335</c:v>
                </c:pt>
                <c:pt idx="13">
                  <c:v>4520.333333333333</c:v>
                </c:pt>
                <c:pt idx="14">
                  <c:v>3047</c:v>
                </c:pt>
                <c:pt idx="15">
                  <c:v>7689.666666666667</c:v>
                </c:pt>
                <c:pt idx="16">
                  <c:v>10624.666666666666</c:v>
                </c:pt>
                <c:pt idx="17">
                  <c:v>4302.8</c:v>
                </c:pt>
                <c:pt idx="18">
                  <c:v>1106.4000000000001</c:v>
                </c:pt>
                <c:pt idx="19">
                  <c:v>1454.8</c:v>
                </c:pt>
                <c:pt idx="20">
                  <c:v>1169.8</c:v>
                </c:pt>
                <c:pt idx="21">
                  <c:v>1461.2</c:v>
                </c:pt>
                <c:pt idx="22">
                  <c:v>1552.2</c:v>
                </c:pt>
                <c:pt idx="23">
                  <c:v>3115.6</c:v>
                </c:pt>
                <c:pt idx="24">
                  <c:v>4183.166666666667</c:v>
                </c:pt>
                <c:pt idx="25">
                  <c:v>2479.1666666666665</c:v>
                </c:pt>
                <c:pt idx="26">
                  <c:v>2090</c:v>
                </c:pt>
                <c:pt idx="27">
                  <c:v>2870</c:v>
                </c:pt>
                <c:pt idx="28">
                  <c:v>2339.6666666666665</c:v>
                </c:pt>
                <c:pt idx="29">
                  <c:v>5268.333333333333</c:v>
                </c:pt>
                <c:pt idx="30">
                  <c:v>4230</c:v>
                </c:pt>
                <c:pt idx="31">
                  <c:v>2499</c:v>
                </c:pt>
                <c:pt idx="32">
                  <c:v>1724.3333333333333</c:v>
                </c:pt>
                <c:pt idx="33">
                  <c:v>1283.3333333333333</c:v>
                </c:pt>
                <c:pt idx="34">
                  <c:v>1079.6666666666667</c:v>
                </c:pt>
                <c:pt idx="35">
                  <c:v>1393</c:v>
                </c:pt>
                <c:pt idx="36">
                  <c:v>1236.5</c:v>
                </c:pt>
                <c:pt idx="37">
                  <c:v>1739.6666666666667</c:v>
                </c:pt>
                <c:pt idx="38">
                  <c:v>1862.5555555555557</c:v>
                </c:pt>
                <c:pt idx="39">
                  <c:v>2208</c:v>
                </c:pt>
                <c:pt idx="40">
                  <c:v>1299</c:v>
                </c:pt>
                <c:pt idx="41">
                  <c:v>858.33333333333337</c:v>
                </c:pt>
                <c:pt idx="42">
                  <c:v>1118.7777777777778</c:v>
                </c:pt>
                <c:pt idx="43">
                  <c:v>1468.8888888888889</c:v>
                </c:pt>
                <c:pt idx="44">
                  <c:v>801.4</c:v>
                </c:pt>
                <c:pt idx="45">
                  <c:v>793.4</c:v>
                </c:pt>
                <c:pt idx="46">
                  <c:v>660.5</c:v>
                </c:pt>
                <c:pt idx="47">
                  <c:v>556.29999999999995</c:v>
                </c:pt>
                <c:pt idx="48">
                  <c:v>781.63636363636363</c:v>
                </c:pt>
                <c:pt idx="49">
                  <c:v>698.4</c:v>
                </c:pt>
                <c:pt idx="50">
                  <c:v>580.66666666666663</c:v>
                </c:pt>
                <c:pt idx="51">
                  <c:v>754.93333333333328</c:v>
                </c:pt>
                <c:pt idx="52">
                  <c:v>420.86666666666667</c:v>
                </c:pt>
                <c:pt idx="53">
                  <c:v>454.4</c:v>
                </c:pt>
                <c:pt idx="54">
                  <c:v>430.46666666666664</c:v>
                </c:pt>
                <c:pt idx="55">
                  <c:v>462.53333333333336</c:v>
                </c:pt>
                <c:pt idx="56">
                  <c:v>475.66666666666669</c:v>
                </c:pt>
                <c:pt idx="57">
                  <c:v>446.26666666666665</c:v>
                </c:pt>
                <c:pt idx="58">
                  <c:v>451.93333333333334</c:v>
                </c:pt>
                <c:pt idx="59">
                  <c:v>531.86666666666667</c:v>
                </c:pt>
                <c:pt idx="60">
                  <c:v>525.93333333333328</c:v>
                </c:pt>
                <c:pt idx="61">
                  <c:v>531.5333333333333</c:v>
                </c:pt>
                <c:pt idx="62">
                  <c:v>528.86666666666667</c:v>
                </c:pt>
                <c:pt idx="63">
                  <c:v>442.125</c:v>
                </c:pt>
                <c:pt idx="64">
                  <c:v>523.125</c:v>
                </c:pt>
                <c:pt idx="65">
                  <c:v>458.8235294117647</c:v>
                </c:pt>
                <c:pt idx="66">
                  <c:v>595.29411764705878</c:v>
                </c:pt>
                <c:pt idx="67">
                  <c:v>433.94117647058823</c:v>
                </c:pt>
                <c:pt idx="68">
                  <c:v>439.33333333333331</c:v>
                </c:pt>
                <c:pt idx="69">
                  <c:v>456.66666666666669</c:v>
                </c:pt>
                <c:pt idx="70">
                  <c:v>508.44444444444446</c:v>
                </c:pt>
                <c:pt idx="71">
                  <c:v>381.38888888888891</c:v>
                </c:pt>
                <c:pt idx="72">
                  <c:v>453.55555555555554</c:v>
                </c:pt>
                <c:pt idx="73">
                  <c:v>525.22222222222217</c:v>
                </c:pt>
                <c:pt idx="74">
                  <c:v>447.61111111111109</c:v>
                </c:pt>
                <c:pt idx="75">
                  <c:v>471.63157894736844</c:v>
                </c:pt>
                <c:pt idx="76">
                  <c:v>418.95</c:v>
                </c:pt>
                <c:pt idx="77">
                  <c:v>498</c:v>
                </c:pt>
                <c:pt idx="78">
                  <c:v>877.55</c:v>
                </c:pt>
                <c:pt idx="79">
                  <c:v>470.65</c:v>
                </c:pt>
                <c:pt idx="80">
                  <c:v>331.75</c:v>
                </c:pt>
                <c:pt idx="81">
                  <c:v>286.75</c:v>
                </c:pt>
                <c:pt idx="82">
                  <c:v>300.10000000000002</c:v>
                </c:pt>
                <c:pt idx="83">
                  <c:v>380.5</c:v>
                </c:pt>
                <c:pt idx="84">
                  <c:v>375.1</c:v>
                </c:pt>
                <c:pt idx="85">
                  <c:v>474.65</c:v>
                </c:pt>
                <c:pt idx="86">
                  <c:v>403.90476190476193</c:v>
                </c:pt>
                <c:pt idx="87">
                  <c:v>344.47619047619048</c:v>
                </c:pt>
                <c:pt idx="88">
                  <c:v>259.14285714285717</c:v>
                </c:pt>
                <c:pt idx="89">
                  <c:v>479.52380952380952</c:v>
                </c:pt>
                <c:pt idx="90">
                  <c:v>262</c:v>
                </c:pt>
                <c:pt idx="91">
                  <c:v>434.90476190476193</c:v>
                </c:pt>
                <c:pt idx="92">
                  <c:v>303.38095238095241</c:v>
                </c:pt>
                <c:pt idx="93">
                  <c:v>288.04761904761904</c:v>
                </c:pt>
                <c:pt idx="94">
                  <c:v>276.71428571428572</c:v>
                </c:pt>
                <c:pt idx="95">
                  <c:v>291.52380952380952</c:v>
                </c:pt>
                <c:pt idx="96">
                  <c:v>463.66666666666669</c:v>
                </c:pt>
                <c:pt idx="97">
                  <c:v>763.33333333333337</c:v>
                </c:pt>
                <c:pt idx="98">
                  <c:v>1097.3809523809523</c:v>
                </c:pt>
                <c:pt idx="99">
                  <c:v>551.61904761904759</c:v>
                </c:pt>
                <c:pt idx="100">
                  <c:v>366.57142857142856</c:v>
                </c:pt>
                <c:pt idx="101">
                  <c:v>292.47619047619048</c:v>
                </c:pt>
                <c:pt idx="102">
                  <c:v>319.33333333333331</c:v>
                </c:pt>
                <c:pt idx="103">
                  <c:v>279</c:v>
                </c:pt>
                <c:pt idx="104">
                  <c:v>294.04545454545456</c:v>
                </c:pt>
                <c:pt idx="105">
                  <c:v>325.31818181818181</c:v>
                </c:pt>
                <c:pt idx="106">
                  <c:v>320.77272727272725</c:v>
                </c:pt>
                <c:pt idx="107">
                  <c:v>349.04545454545456</c:v>
                </c:pt>
                <c:pt idx="108">
                  <c:v>428.6521739130435</c:v>
                </c:pt>
                <c:pt idx="109">
                  <c:v>393.08695652173913</c:v>
                </c:pt>
                <c:pt idx="110">
                  <c:v>491.73913043478262</c:v>
                </c:pt>
                <c:pt idx="111">
                  <c:v>563.6521739130435</c:v>
                </c:pt>
                <c:pt idx="112">
                  <c:v>331.47826086956519</c:v>
                </c:pt>
                <c:pt idx="113">
                  <c:v>253.69565217391303</c:v>
                </c:pt>
                <c:pt idx="114">
                  <c:v>266.08695652173913</c:v>
                </c:pt>
                <c:pt idx="115">
                  <c:v>325.86956521739131</c:v>
                </c:pt>
                <c:pt idx="116">
                  <c:v>280.60869565217394</c:v>
                </c:pt>
                <c:pt idx="117">
                  <c:v>301.39130434782606</c:v>
                </c:pt>
                <c:pt idx="118">
                  <c:v>311.08695652173913</c:v>
                </c:pt>
                <c:pt idx="119">
                  <c:v>329</c:v>
                </c:pt>
                <c:pt idx="120">
                  <c:v>416.78260869565219</c:v>
                </c:pt>
                <c:pt idx="121">
                  <c:v>629.39130434782612</c:v>
                </c:pt>
                <c:pt idx="122">
                  <c:v>1063.5217391304348</c:v>
                </c:pt>
                <c:pt idx="123">
                  <c:v>713.695652173913</c:v>
                </c:pt>
                <c:pt idx="124">
                  <c:v>363.26086956521738</c:v>
                </c:pt>
                <c:pt idx="125">
                  <c:v>366.60869565217394</c:v>
                </c:pt>
                <c:pt idx="126">
                  <c:v>280.60869565217394</c:v>
                </c:pt>
                <c:pt idx="127">
                  <c:v>525.73913043478262</c:v>
                </c:pt>
                <c:pt idx="128">
                  <c:v>379.95652173913044</c:v>
                </c:pt>
                <c:pt idx="129">
                  <c:v>288.82608695652175</c:v>
                </c:pt>
                <c:pt idx="130">
                  <c:v>326.82608695652175</c:v>
                </c:pt>
                <c:pt idx="131">
                  <c:v>411.26086956521738</c:v>
                </c:pt>
                <c:pt idx="132">
                  <c:v>430.08695652173913</c:v>
                </c:pt>
                <c:pt idx="133">
                  <c:v>611.08695652173913</c:v>
                </c:pt>
                <c:pt idx="134">
                  <c:v>796.08695652173913</c:v>
                </c:pt>
                <c:pt idx="135">
                  <c:v>457.69565217391306</c:v>
                </c:pt>
                <c:pt idx="136">
                  <c:v>756.82608695652175</c:v>
                </c:pt>
                <c:pt idx="137">
                  <c:v>399.17391304347825</c:v>
                </c:pt>
                <c:pt idx="138">
                  <c:v>351.33333333333331</c:v>
                </c:pt>
                <c:pt idx="139">
                  <c:v>295.30769230769232</c:v>
                </c:pt>
                <c:pt idx="140">
                  <c:v>260.88461538461536</c:v>
                </c:pt>
                <c:pt idx="141">
                  <c:v>266.69230769230768</c:v>
                </c:pt>
                <c:pt idx="142">
                  <c:v>290.03846153846155</c:v>
                </c:pt>
                <c:pt idx="143">
                  <c:v>294.96153846153845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D7C-4E3D-A745-35F33CD2990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'Resumen-AP_mensual'!$AO$27:$AO$147</c:f>
              <c:numCache>
                <c:formatCode>mmm\-yy</c:formatCode>
                <c:ptCount val="121"/>
                <c:pt idx="0">
                  <c:v>41244</c:v>
                </c:pt>
                <c:pt idx="1">
                  <c:v>41275</c:v>
                </c:pt>
                <c:pt idx="2">
                  <c:v>41306</c:v>
                </c:pt>
                <c:pt idx="3">
                  <c:v>41334</c:v>
                </c:pt>
                <c:pt idx="4">
                  <c:v>41365</c:v>
                </c:pt>
                <c:pt idx="5">
                  <c:v>41395</c:v>
                </c:pt>
                <c:pt idx="6">
                  <c:v>41426</c:v>
                </c:pt>
                <c:pt idx="7">
                  <c:v>41456</c:v>
                </c:pt>
                <c:pt idx="8">
                  <c:v>41487</c:v>
                </c:pt>
                <c:pt idx="9">
                  <c:v>41518</c:v>
                </c:pt>
                <c:pt idx="10">
                  <c:v>41548</c:v>
                </c:pt>
                <c:pt idx="11">
                  <c:v>41579</c:v>
                </c:pt>
                <c:pt idx="12">
                  <c:v>41609</c:v>
                </c:pt>
                <c:pt idx="13">
                  <c:v>41640</c:v>
                </c:pt>
                <c:pt idx="14">
                  <c:v>41671</c:v>
                </c:pt>
                <c:pt idx="15">
                  <c:v>41699</c:v>
                </c:pt>
                <c:pt idx="16">
                  <c:v>41730</c:v>
                </c:pt>
                <c:pt idx="17">
                  <c:v>41760</c:v>
                </c:pt>
                <c:pt idx="18">
                  <c:v>41791</c:v>
                </c:pt>
                <c:pt idx="19">
                  <c:v>41821</c:v>
                </c:pt>
                <c:pt idx="20">
                  <c:v>41852</c:v>
                </c:pt>
                <c:pt idx="21">
                  <c:v>41883</c:v>
                </c:pt>
                <c:pt idx="22">
                  <c:v>41913</c:v>
                </c:pt>
                <c:pt idx="23">
                  <c:v>41944</c:v>
                </c:pt>
                <c:pt idx="24">
                  <c:v>41974</c:v>
                </c:pt>
                <c:pt idx="25">
                  <c:v>42005</c:v>
                </c:pt>
                <c:pt idx="26">
                  <c:v>42036</c:v>
                </c:pt>
                <c:pt idx="27">
                  <c:v>42064</c:v>
                </c:pt>
                <c:pt idx="28">
                  <c:v>42095</c:v>
                </c:pt>
                <c:pt idx="29">
                  <c:v>42125</c:v>
                </c:pt>
                <c:pt idx="30">
                  <c:v>42156</c:v>
                </c:pt>
                <c:pt idx="31">
                  <c:v>42186</c:v>
                </c:pt>
                <c:pt idx="32">
                  <c:v>42217</c:v>
                </c:pt>
                <c:pt idx="33">
                  <c:v>42248</c:v>
                </c:pt>
                <c:pt idx="34">
                  <c:v>42278</c:v>
                </c:pt>
                <c:pt idx="35">
                  <c:v>42309</c:v>
                </c:pt>
                <c:pt idx="36">
                  <c:v>42339</c:v>
                </c:pt>
                <c:pt idx="37">
                  <c:v>42370</c:v>
                </c:pt>
                <c:pt idx="38">
                  <c:v>42401</c:v>
                </c:pt>
                <c:pt idx="39">
                  <c:v>42430</c:v>
                </c:pt>
                <c:pt idx="40">
                  <c:v>42461</c:v>
                </c:pt>
                <c:pt idx="41">
                  <c:v>42491</c:v>
                </c:pt>
                <c:pt idx="42">
                  <c:v>42522</c:v>
                </c:pt>
                <c:pt idx="43">
                  <c:v>42552</c:v>
                </c:pt>
                <c:pt idx="44">
                  <c:v>42583</c:v>
                </c:pt>
                <c:pt idx="45">
                  <c:v>42614</c:v>
                </c:pt>
                <c:pt idx="46">
                  <c:v>42644</c:v>
                </c:pt>
                <c:pt idx="47">
                  <c:v>42675</c:v>
                </c:pt>
                <c:pt idx="48">
                  <c:v>42705</c:v>
                </c:pt>
                <c:pt idx="49">
                  <c:v>42736</c:v>
                </c:pt>
                <c:pt idx="50">
                  <c:v>42767</c:v>
                </c:pt>
                <c:pt idx="51">
                  <c:v>42795</c:v>
                </c:pt>
                <c:pt idx="52">
                  <c:v>42826</c:v>
                </c:pt>
                <c:pt idx="53">
                  <c:v>42856</c:v>
                </c:pt>
                <c:pt idx="54">
                  <c:v>42887</c:v>
                </c:pt>
                <c:pt idx="55">
                  <c:v>42917</c:v>
                </c:pt>
                <c:pt idx="56">
                  <c:v>42948</c:v>
                </c:pt>
                <c:pt idx="57">
                  <c:v>42979</c:v>
                </c:pt>
                <c:pt idx="58">
                  <c:v>43009</c:v>
                </c:pt>
                <c:pt idx="59">
                  <c:v>43040</c:v>
                </c:pt>
                <c:pt idx="60">
                  <c:v>43070</c:v>
                </c:pt>
                <c:pt idx="61">
                  <c:v>43101</c:v>
                </c:pt>
                <c:pt idx="62">
                  <c:v>43132</c:v>
                </c:pt>
                <c:pt idx="63">
                  <c:v>43160</c:v>
                </c:pt>
                <c:pt idx="64">
                  <c:v>43191</c:v>
                </c:pt>
                <c:pt idx="65">
                  <c:v>43221</c:v>
                </c:pt>
                <c:pt idx="66">
                  <c:v>43252</c:v>
                </c:pt>
                <c:pt idx="67">
                  <c:v>43282</c:v>
                </c:pt>
                <c:pt idx="68">
                  <c:v>43313</c:v>
                </c:pt>
                <c:pt idx="69">
                  <c:v>43344</c:v>
                </c:pt>
                <c:pt idx="70">
                  <c:v>43374</c:v>
                </c:pt>
                <c:pt idx="71">
                  <c:v>43405</c:v>
                </c:pt>
                <c:pt idx="72">
                  <c:v>43435</c:v>
                </c:pt>
                <c:pt idx="73">
                  <c:v>43466</c:v>
                </c:pt>
                <c:pt idx="74">
                  <c:v>43497</c:v>
                </c:pt>
                <c:pt idx="75">
                  <c:v>43525</c:v>
                </c:pt>
                <c:pt idx="76">
                  <c:v>43556</c:v>
                </c:pt>
                <c:pt idx="77">
                  <c:v>43586</c:v>
                </c:pt>
                <c:pt idx="78">
                  <c:v>43617</c:v>
                </c:pt>
                <c:pt idx="79">
                  <c:v>43647</c:v>
                </c:pt>
                <c:pt idx="80">
                  <c:v>43678</c:v>
                </c:pt>
                <c:pt idx="81">
                  <c:v>43709</c:v>
                </c:pt>
                <c:pt idx="82">
                  <c:v>43739</c:v>
                </c:pt>
                <c:pt idx="83">
                  <c:v>43770</c:v>
                </c:pt>
                <c:pt idx="84">
                  <c:v>43800</c:v>
                </c:pt>
                <c:pt idx="85">
                  <c:v>43831</c:v>
                </c:pt>
                <c:pt idx="86">
                  <c:v>43862</c:v>
                </c:pt>
                <c:pt idx="87">
                  <c:v>43891</c:v>
                </c:pt>
                <c:pt idx="88">
                  <c:v>43922</c:v>
                </c:pt>
                <c:pt idx="89">
                  <c:v>43952</c:v>
                </c:pt>
                <c:pt idx="90">
                  <c:v>43983</c:v>
                </c:pt>
                <c:pt idx="91">
                  <c:v>44013</c:v>
                </c:pt>
                <c:pt idx="92">
                  <c:v>44044</c:v>
                </c:pt>
                <c:pt idx="93">
                  <c:v>44075</c:v>
                </c:pt>
                <c:pt idx="94">
                  <c:v>44105</c:v>
                </c:pt>
                <c:pt idx="95">
                  <c:v>44136</c:v>
                </c:pt>
                <c:pt idx="96">
                  <c:v>44166</c:v>
                </c:pt>
                <c:pt idx="97">
                  <c:v>44197</c:v>
                </c:pt>
                <c:pt idx="98">
                  <c:v>44228</c:v>
                </c:pt>
                <c:pt idx="99">
                  <c:v>44256</c:v>
                </c:pt>
                <c:pt idx="100">
                  <c:v>44287</c:v>
                </c:pt>
                <c:pt idx="101">
                  <c:v>44317</c:v>
                </c:pt>
                <c:pt idx="102">
                  <c:v>44348</c:v>
                </c:pt>
                <c:pt idx="103">
                  <c:v>44378</c:v>
                </c:pt>
                <c:pt idx="104">
                  <c:v>44409</c:v>
                </c:pt>
                <c:pt idx="105">
                  <c:v>44440</c:v>
                </c:pt>
                <c:pt idx="106">
                  <c:v>44470</c:v>
                </c:pt>
                <c:pt idx="107">
                  <c:v>44501</c:v>
                </c:pt>
                <c:pt idx="108">
                  <c:v>44531</c:v>
                </c:pt>
                <c:pt idx="109">
                  <c:v>44562</c:v>
                </c:pt>
                <c:pt idx="110">
                  <c:v>44593</c:v>
                </c:pt>
                <c:pt idx="111">
                  <c:v>44621</c:v>
                </c:pt>
                <c:pt idx="112">
                  <c:v>44652</c:v>
                </c:pt>
                <c:pt idx="113">
                  <c:v>44682</c:v>
                </c:pt>
                <c:pt idx="114">
                  <c:v>44713</c:v>
                </c:pt>
                <c:pt idx="115">
                  <c:v>44743</c:v>
                </c:pt>
                <c:pt idx="116">
                  <c:v>44774</c:v>
                </c:pt>
                <c:pt idx="117">
                  <c:v>44805</c:v>
                </c:pt>
                <c:pt idx="118">
                  <c:v>44835</c:v>
                </c:pt>
                <c:pt idx="119">
                  <c:v>44866</c:v>
                </c:pt>
                <c:pt idx="120">
                  <c:v>44896</c:v>
                </c:pt>
              </c:numCache>
            </c:numRef>
          </c:xVal>
          <c:yVal>
            <c:numRef>
              <c:f>'Resumen-AP_mensual'!$AR$27:$AR$147</c:f>
              <c:numCache>
                <c:formatCode>#,##0.00</c:formatCode>
                <c:ptCount val="121"/>
                <c:pt idx="0">
                  <c:v>3613.15</c:v>
                </c:pt>
                <c:pt idx="1">
                  <c:v>3685.6361111111105</c:v>
                </c:pt>
                <c:pt idx="2">
                  <c:v>3515.5388888888888</c:v>
                </c:pt>
                <c:pt idx="3">
                  <c:v>3435.7888888888883</c:v>
                </c:pt>
                <c:pt idx="4">
                  <c:v>3034.15</c:v>
                </c:pt>
                <c:pt idx="5">
                  <c:v>2343.733333333334</c:v>
                </c:pt>
                <c:pt idx="6">
                  <c:v>2424.1944444444448</c:v>
                </c:pt>
                <c:pt idx="7">
                  <c:v>2684.4944444444445</c:v>
                </c:pt>
                <c:pt idx="8">
                  <c:v>2771.5111111111109</c:v>
                </c:pt>
                <c:pt idx="9">
                  <c:v>2817.7222222222226</c:v>
                </c:pt>
                <c:pt idx="10">
                  <c:v>2802.8999999999996</c:v>
                </c:pt>
                <c:pt idx="11">
                  <c:v>2763.5222222222219</c:v>
                </c:pt>
                <c:pt idx="12">
                  <c:v>2619.9722222222222</c:v>
                </c:pt>
                <c:pt idx="13">
                  <c:v>2374.4166666666665</c:v>
                </c:pt>
                <c:pt idx="14">
                  <c:v>2312.7916666666665</c:v>
                </c:pt>
                <c:pt idx="15">
                  <c:v>2293.837962962963</c:v>
                </c:pt>
                <c:pt idx="16">
                  <c:v>2238.6712962962965</c:v>
                </c:pt>
                <c:pt idx="17">
                  <c:v>2151.9490740740739</c:v>
                </c:pt>
                <c:pt idx="18">
                  <c:v>1784.4490740740739</c:v>
                </c:pt>
                <c:pt idx="19">
                  <c:v>1525.1805555555554</c:v>
                </c:pt>
                <c:pt idx="20">
                  <c:v>1439.3379629629628</c:v>
                </c:pt>
                <c:pt idx="21">
                  <c:v>1362.4268518518518</c:v>
                </c:pt>
                <c:pt idx="22">
                  <c:v>1321.5990740740742</c:v>
                </c:pt>
                <c:pt idx="23">
                  <c:v>1286.6685185185186</c:v>
                </c:pt>
                <c:pt idx="24">
                  <c:v>1216.9435185185184</c:v>
                </c:pt>
                <c:pt idx="25">
                  <c:v>1179.0382154882154</c:v>
                </c:pt>
                <c:pt idx="26">
                  <c:v>1092.2659932659931</c:v>
                </c:pt>
                <c:pt idx="27">
                  <c:v>985.44191919191906</c:v>
                </c:pt>
                <c:pt idx="28">
                  <c:v>864.3530303030301</c:v>
                </c:pt>
                <c:pt idx="29">
                  <c:v>791.1752525252524</c:v>
                </c:pt>
                <c:pt idx="30">
                  <c:v>757.51414141414136</c:v>
                </c:pt>
                <c:pt idx="31">
                  <c:v>700.15488215488222</c:v>
                </c:pt>
                <c:pt idx="32">
                  <c:v>616.29191919191919</c:v>
                </c:pt>
                <c:pt idx="33">
                  <c:v>589.1474747474748</c:v>
                </c:pt>
                <c:pt idx="34">
                  <c:v>560.21969696969688</c:v>
                </c:pt>
                <c:pt idx="35">
                  <c:v>542.83914141414141</c:v>
                </c:pt>
                <c:pt idx="36">
                  <c:v>540.80303030303037</c:v>
                </c:pt>
                <c:pt idx="37">
                  <c:v>519.49444444444441</c:v>
                </c:pt>
                <c:pt idx="38">
                  <c:v>505.58888888888896</c:v>
                </c:pt>
                <c:pt idx="39">
                  <c:v>501.27222222222218</c:v>
                </c:pt>
                <c:pt idx="40">
                  <c:v>475.20486111111114</c:v>
                </c:pt>
                <c:pt idx="41">
                  <c:v>483.72638888888895</c:v>
                </c:pt>
                <c:pt idx="42">
                  <c:v>484.09501633986929</c:v>
                </c:pt>
                <c:pt idx="43">
                  <c:v>497.830637254902</c:v>
                </c:pt>
                <c:pt idx="44">
                  <c:v>495.44795751633995</c:v>
                </c:pt>
                <c:pt idx="45">
                  <c:v>492.42017973856201</c:v>
                </c:pt>
                <c:pt idx="46">
                  <c:v>493.28684640522874</c:v>
                </c:pt>
                <c:pt idx="47">
                  <c:v>497.99610566448797</c:v>
                </c:pt>
                <c:pt idx="48">
                  <c:v>485.45629084967322</c:v>
                </c:pt>
                <c:pt idx="49">
                  <c:v>479.42480936819175</c:v>
                </c:pt>
                <c:pt idx="50">
                  <c:v>478.89888344226574</c:v>
                </c:pt>
                <c:pt idx="51">
                  <c:v>472.12758714596947</c:v>
                </c:pt>
                <c:pt idx="52">
                  <c:v>474.58646872491681</c:v>
                </c:pt>
                <c:pt idx="53">
                  <c:v>465.90521872491678</c:v>
                </c:pt>
                <c:pt idx="54">
                  <c:v>469.16992460726982</c:v>
                </c:pt>
                <c:pt idx="55">
                  <c:v>492.69124813668151</c:v>
                </c:pt>
                <c:pt idx="56">
                  <c:v>495.75031676413249</c:v>
                </c:pt>
                <c:pt idx="57">
                  <c:v>486.78503898635472</c:v>
                </c:pt>
                <c:pt idx="58">
                  <c:v>472.62531676413249</c:v>
                </c:pt>
                <c:pt idx="59">
                  <c:v>455.26327972709549</c:v>
                </c:pt>
                <c:pt idx="60">
                  <c:v>455.18920565302142</c:v>
                </c:pt>
                <c:pt idx="61">
                  <c:v>448.65124269005855</c:v>
                </c:pt>
                <c:pt idx="62">
                  <c:v>444.43689083820664</c:v>
                </c:pt>
                <c:pt idx="63">
                  <c:v>440.79469507101084</c:v>
                </c:pt>
                <c:pt idx="64">
                  <c:v>430.19841269841271</c:v>
                </c:pt>
                <c:pt idx="65">
                  <c:v>416.88115079365076</c:v>
                </c:pt>
                <c:pt idx="66">
                  <c:v>415.34146825396823</c:v>
                </c:pt>
                <c:pt idx="67">
                  <c:v>364.04563492063494</c:v>
                </c:pt>
                <c:pt idx="68">
                  <c:v>361.06686507936507</c:v>
                </c:pt>
                <c:pt idx="69">
                  <c:v>358.70277777777778</c:v>
                </c:pt>
                <c:pt idx="70">
                  <c:v>358.81091269841272</c:v>
                </c:pt>
                <c:pt idx="71">
                  <c:v>356.86210317460313</c:v>
                </c:pt>
                <c:pt idx="72">
                  <c:v>349.44742063492066</c:v>
                </c:pt>
                <c:pt idx="73">
                  <c:v>356.82797619047619</c:v>
                </c:pt>
                <c:pt idx="74">
                  <c:v>380.88492063492066</c:v>
                </c:pt>
                <c:pt idx="75">
                  <c:v>438.67460317460319</c:v>
                </c:pt>
                <c:pt idx="76">
                  <c:v>455.93650793650795</c:v>
                </c:pt>
                <c:pt idx="77">
                  <c:v>464.88888888888891</c:v>
                </c:pt>
                <c:pt idx="78">
                  <c:v>449.3015873015874</c:v>
                </c:pt>
                <c:pt idx="79">
                  <c:v>454.07936507936506</c:v>
                </c:pt>
                <c:pt idx="80">
                  <c:v>441.08730158730162</c:v>
                </c:pt>
                <c:pt idx="81">
                  <c:v>440.30934343434348</c:v>
                </c:pt>
                <c:pt idx="82">
                  <c:v>443.41522366522372</c:v>
                </c:pt>
                <c:pt idx="83">
                  <c:v>447.08676046176043</c:v>
                </c:pt>
                <c:pt idx="84">
                  <c:v>451.88023088023095</c:v>
                </c:pt>
                <c:pt idx="85">
                  <c:v>448.96235648409566</c:v>
                </c:pt>
                <c:pt idx="86">
                  <c:v>418.10849174979609</c:v>
                </c:pt>
                <c:pt idx="87">
                  <c:v>367.63833992094868</c:v>
                </c:pt>
                <c:pt idx="88">
                  <c:v>368.64110044544822</c:v>
                </c:pt>
                <c:pt idx="89">
                  <c:v>365.7166698036263</c:v>
                </c:pt>
                <c:pt idx="90">
                  <c:v>362.48495827843652</c:v>
                </c:pt>
                <c:pt idx="91">
                  <c:v>358.04776021080369</c:v>
                </c:pt>
                <c:pt idx="92">
                  <c:v>361.95355731225294</c:v>
                </c:pt>
                <c:pt idx="93">
                  <c:v>360.83382740447951</c:v>
                </c:pt>
                <c:pt idx="94">
                  <c:v>358.83992094861657</c:v>
                </c:pt>
                <c:pt idx="95">
                  <c:v>358.03277338603425</c:v>
                </c:pt>
                <c:pt idx="96">
                  <c:v>356.36231884057969</c:v>
                </c:pt>
                <c:pt idx="97">
                  <c:v>355.37318840579707</c:v>
                </c:pt>
                <c:pt idx="98">
                  <c:v>375.06521739130432</c:v>
                </c:pt>
                <c:pt idx="99">
                  <c:v>422.713768115942</c:v>
                </c:pt>
                <c:pt idx="100">
                  <c:v>435.21739130434781</c:v>
                </c:pt>
                <c:pt idx="101">
                  <c:v>437.86594202898544</c:v>
                </c:pt>
                <c:pt idx="102">
                  <c:v>447.27536231884051</c:v>
                </c:pt>
                <c:pt idx="103">
                  <c:v>448.48550724637681</c:v>
                </c:pt>
                <c:pt idx="104">
                  <c:v>465.14130434782606</c:v>
                </c:pt>
                <c:pt idx="105">
                  <c:v>473.42028985507244</c:v>
                </c:pt>
                <c:pt idx="106">
                  <c:v>472.37318840579707</c:v>
                </c:pt>
                <c:pt idx="107">
                  <c:v>473.68478260869568</c:v>
                </c:pt>
                <c:pt idx="108">
                  <c:v>480.53985507246375</c:v>
                </c:pt>
                <c:pt idx="109">
                  <c:v>481.64855072463769</c:v>
                </c:pt>
                <c:pt idx="110">
                  <c:v>480.12318840579707</c:v>
                </c:pt>
                <c:pt idx="111">
                  <c:v>457.83695652173918</c:v>
                </c:pt>
                <c:pt idx="112">
                  <c:v>436.50362318840581</c:v>
                </c:pt>
                <c:pt idx="113">
                  <c:v>469.30072463768118</c:v>
                </c:pt>
                <c:pt idx="114">
                  <c:v>472.01449275362319</c:v>
                </c:pt>
                <c:pt idx="115">
                  <c:v>477.9082125603864</c:v>
                </c:pt>
                <c:pt idx="116">
                  <c:v>458.70559271646221</c:v>
                </c:pt>
                <c:pt idx="117">
                  <c:v>448.78293385358597</c:v>
                </c:pt>
                <c:pt idx="118">
                  <c:v>446.9384522482348</c:v>
                </c:pt>
                <c:pt idx="119">
                  <c:v>443.87281679672975</c:v>
                </c:pt>
                <c:pt idx="120">
                  <c:v>434.18120587142317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D7C-4E3D-A745-35F33CD299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612176"/>
        <c:axId val="881612504"/>
      </c:scatterChart>
      <c:valAx>
        <c:axId val="88161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504"/>
        <c:crosses val="autoZero"/>
        <c:crossBetween val="midCat"/>
      </c:valAx>
      <c:valAx>
        <c:axId val="881612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1612176"/>
        <c:crosses val="autoZero"/>
        <c:crossBetween val="midCat"/>
        <c:majorUnit val="2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L" sz="1400"/>
              <a:t>Consumo Total AP </a:t>
            </a:r>
            <a:r>
              <a:rPr lang="es-CL" sz="1400" baseline="0"/>
              <a:t>(m3/año)</a:t>
            </a:r>
            <a:endParaRPr lang="es-CL" sz="14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Datos históricos</c:v>
          </c:tx>
          <c:marker>
            <c:symbol val="none"/>
          </c:marker>
          <c:trendline>
            <c:trendlineType val="linear"/>
            <c:forward val="15"/>
            <c:dispRSqr val="1"/>
            <c:dispEq val="1"/>
            <c:trendlineLbl>
              <c:layout>
                <c:manualLayout>
                  <c:x val="0.28564231561908393"/>
                  <c:y val="0.10353167133569584"/>
                </c:manualLayout>
              </c:layout>
              <c:numFmt formatCode="General" sourceLinked="0"/>
            </c:trendlineLbl>
          </c:trendline>
          <c:xVal>
            <c:numRef>
              <c:f>'EMPRESA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'EMPRESA AP'!$F$6:$F$17</c:f>
              <c:numCache>
                <c:formatCode>#,##0</c:formatCode>
                <c:ptCount val="12"/>
                <c:pt idx="0">
                  <c:v>8301482.2699999996</c:v>
                </c:pt>
                <c:pt idx="1">
                  <c:v>8596617.2800000012</c:v>
                </c:pt>
                <c:pt idx="2">
                  <c:v>8748882.6600000001</c:v>
                </c:pt>
                <c:pt idx="3">
                  <c:v>8895019.5599999987</c:v>
                </c:pt>
                <c:pt idx="4">
                  <c:v>9205164.7300000004</c:v>
                </c:pt>
                <c:pt idx="5">
                  <c:v>9449097.9699999988</c:v>
                </c:pt>
                <c:pt idx="6">
                  <c:v>9678073.0700000003</c:v>
                </c:pt>
                <c:pt idx="7">
                  <c:v>9946050.8800000008</c:v>
                </c:pt>
                <c:pt idx="8">
                  <c:v>9941884.9499999993</c:v>
                </c:pt>
                <c:pt idx="9">
                  <c:v>9673704.129999999</c:v>
                </c:pt>
                <c:pt idx="10">
                  <c:v>9932489.6699999999</c:v>
                </c:pt>
                <c:pt idx="11">
                  <c:v>10398706.469999999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4E-4903-9209-4D78C2B562E9}"/>
            </c:ext>
          </c:extLst>
        </c:ser>
        <c:ser>
          <c:idx val="1"/>
          <c:order val="1"/>
          <c:tx>
            <c:v>Proyec PD 2023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'EMPRESA AP'!$C$17:$C$33</c:f>
              <c:numCache>
                <c:formatCode>General</c:formatCode>
                <c:ptCount val="1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'EMPRESA AP'!$F$17:$F$33</c:f>
              <c:numCache>
                <c:formatCode>#,##0</c:formatCode>
                <c:ptCount val="17"/>
                <c:pt idx="0">
                  <c:v>10398706.469999999</c:v>
                </c:pt>
                <c:pt idx="1">
                  <c:v>10645661.809496483</c:v>
                </c:pt>
                <c:pt idx="2">
                  <c:v>10848727.019759759</c:v>
                </c:pt>
                <c:pt idx="3">
                  <c:v>11052704.214501096</c:v>
                </c:pt>
                <c:pt idx="4">
                  <c:v>11259070.152033839</c:v>
                </c:pt>
                <c:pt idx="5">
                  <c:v>11467453.87833548</c:v>
                </c:pt>
                <c:pt idx="6">
                  <c:v>11678629.011165131</c:v>
                </c:pt>
                <c:pt idx="7">
                  <c:v>11890655.178056475</c:v>
                </c:pt>
                <c:pt idx="8">
                  <c:v>12105095.034759004</c:v>
                </c:pt>
                <c:pt idx="9">
                  <c:v>12321552.680230428</c:v>
                </c:pt>
                <c:pt idx="10">
                  <c:v>12540837.73562645</c:v>
                </c:pt>
                <c:pt idx="11">
                  <c:v>12760912.874667801</c:v>
                </c:pt>
                <c:pt idx="12">
                  <c:v>12983426.650540112</c:v>
                </c:pt>
                <c:pt idx="13">
                  <c:v>13207958.215181321</c:v>
                </c:pt>
                <c:pt idx="14">
                  <c:v>13435353.193143722</c:v>
                </c:pt>
                <c:pt idx="15">
                  <c:v>13663477.304335082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94E-4903-9209-4D78C2B56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61952"/>
        <c:axId val="200865664"/>
      </c:scatterChart>
      <c:valAx>
        <c:axId val="200861952"/>
        <c:scaling>
          <c:orientation val="minMax"/>
          <c:max val="2038"/>
          <c:min val="2010"/>
        </c:scaling>
        <c:delete val="0"/>
        <c:axPos val="b"/>
        <c:numFmt formatCode="General" sourceLinked="1"/>
        <c:majorTickMark val="out"/>
        <c:minorTickMark val="none"/>
        <c:tickLblPos val="nextTo"/>
        <c:crossAx val="200865664"/>
        <c:crosses val="autoZero"/>
        <c:crossBetween val="midCat"/>
        <c:majorUnit val="2"/>
      </c:valAx>
      <c:valAx>
        <c:axId val="200865664"/>
        <c:scaling>
          <c:orientation val="minMax"/>
          <c:min val="700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0086195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Cl_Resid_Mensual!$B$1</c:f>
              <c:strCache>
                <c:ptCount val="1"/>
                <c:pt idx="0">
                  <c:v>Valores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Cl_Resid_Mensual!$B$2:$B$337</c:f>
              <c:numCache>
                <c:formatCode>#,##0\ </c:formatCode>
                <c:ptCount val="336"/>
                <c:pt idx="0">
                  <c:v>37447</c:v>
                </c:pt>
                <c:pt idx="1">
                  <c:v>37495</c:v>
                </c:pt>
                <c:pt idx="2">
                  <c:v>37536</c:v>
                </c:pt>
                <c:pt idx="3">
                  <c:v>37545</c:v>
                </c:pt>
                <c:pt idx="4">
                  <c:v>37754</c:v>
                </c:pt>
                <c:pt idx="5">
                  <c:v>37835</c:v>
                </c:pt>
                <c:pt idx="6">
                  <c:v>37837</c:v>
                </c:pt>
                <c:pt idx="7">
                  <c:v>37855</c:v>
                </c:pt>
                <c:pt idx="8">
                  <c:v>37984</c:v>
                </c:pt>
                <c:pt idx="9">
                  <c:v>37983</c:v>
                </c:pt>
                <c:pt idx="10">
                  <c:v>38114</c:v>
                </c:pt>
                <c:pt idx="11">
                  <c:v>38510</c:v>
                </c:pt>
                <c:pt idx="12">
                  <c:v>38513</c:v>
                </c:pt>
                <c:pt idx="13">
                  <c:v>38656</c:v>
                </c:pt>
                <c:pt idx="14">
                  <c:v>38855</c:v>
                </c:pt>
                <c:pt idx="15">
                  <c:v>38869</c:v>
                </c:pt>
                <c:pt idx="16">
                  <c:v>39045</c:v>
                </c:pt>
                <c:pt idx="17">
                  <c:v>39102</c:v>
                </c:pt>
                <c:pt idx="18">
                  <c:v>39105</c:v>
                </c:pt>
                <c:pt idx="19">
                  <c:v>39103</c:v>
                </c:pt>
                <c:pt idx="20">
                  <c:v>39126</c:v>
                </c:pt>
                <c:pt idx="21">
                  <c:v>39396</c:v>
                </c:pt>
                <c:pt idx="22">
                  <c:v>39396</c:v>
                </c:pt>
                <c:pt idx="23">
                  <c:v>39509</c:v>
                </c:pt>
                <c:pt idx="24">
                  <c:v>39920</c:v>
                </c:pt>
                <c:pt idx="25">
                  <c:v>39920</c:v>
                </c:pt>
                <c:pt idx="26">
                  <c:v>40119</c:v>
                </c:pt>
                <c:pt idx="27">
                  <c:v>40224</c:v>
                </c:pt>
                <c:pt idx="28">
                  <c:v>40288</c:v>
                </c:pt>
                <c:pt idx="29">
                  <c:v>40298</c:v>
                </c:pt>
                <c:pt idx="30">
                  <c:v>40296</c:v>
                </c:pt>
                <c:pt idx="31">
                  <c:v>40449</c:v>
                </c:pt>
                <c:pt idx="32">
                  <c:v>40448</c:v>
                </c:pt>
                <c:pt idx="33">
                  <c:v>40453</c:v>
                </c:pt>
                <c:pt idx="34">
                  <c:v>40545</c:v>
                </c:pt>
                <c:pt idx="35">
                  <c:v>40641</c:v>
                </c:pt>
                <c:pt idx="36">
                  <c:v>40758</c:v>
                </c:pt>
                <c:pt idx="37">
                  <c:v>40758</c:v>
                </c:pt>
                <c:pt idx="38">
                  <c:v>40774</c:v>
                </c:pt>
                <c:pt idx="39">
                  <c:v>40843</c:v>
                </c:pt>
                <c:pt idx="40">
                  <c:v>40855</c:v>
                </c:pt>
                <c:pt idx="41">
                  <c:v>40901</c:v>
                </c:pt>
                <c:pt idx="42">
                  <c:v>40901</c:v>
                </c:pt>
                <c:pt idx="43">
                  <c:v>41145</c:v>
                </c:pt>
                <c:pt idx="44">
                  <c:v>41145</c:v>
                </c:pt>
                <c:pt idx="45">
                  <c:v>41251</c:v>
                </c:pt>
                <c:pt idx="46">
                  <c:v>41281</c:v>
                </c:pt>
                <c:pt idx="47">
                  <c:v>41434</c:v>
                </c:pt>
                <c:pt idx="48">
                  <c:v>41506</c:v>
                </c:pt>
                <c:pt idx="49">
                  <c:v>41567</c:v>
                </c:pt>
                <c:pt idx="50">
                  <c:v>41629</c:v>
                </c:pt>
                <c:pt idx="51">
                  <c:v>41660</c:v>
                </c:pt>
                <c:pt idx="52">
                  <c:v>41660</c:v>
                </c:pt>
                <c:pt idx="53">
                  <c:v>41761</c:v>
                </c:pt>
                <c:pt idx="54">
                  <c:v>41761</c:v>
                </c:pt>
                <c:pt idx="55">
                  <c:v>41794</c:v>
                </c:pt>
                <c:pt idx="56">
                  <c:v>41833</c:v>
                </c:pt>
                <c:pt idx="57">
                  <c:v>41859</c:v>
                </c:pt>
                <c:pt idx="58">
                  <c:v>42012</c:v>
                </c:pt>
                <c:pt idx="59">
                  <c:v>42233</c:v>
                </c:pt>
                <c:pt idx="60">
                  <c:v>42379</c:v>
                </c:pt>
                <c:pt idx="61">
                  <c:v>42398</c:v>
                </c:pt>
                <c:pt idx="62">
                  <c:v>42404</c:v>
                </c:pt>
                <c:pt idx="63">
                  <c:v>42429</c:v>
                </c:pt>
                <c:pt idx="64">
                  <c:v>42463</c:v>
                </c:pt>
                <c:pt idx="65">
                  <c:v>42508</c:v>
                </c:pt>
                <c:pt idx="66">
                  <c:v>42523</c:v>
                </c:pt>
                <c:pt idx="67">
                  <c:v>42518</c:v>
                </c:pt>
                <c:pt idx="68">
                  <c:v>42521</c:v>
                </c:pt>
                <c:pt idx="69">
                  <c:v>42564</c:v>
                </c:pt>
                <c:pt idx="70">
                  <c:v>42729</c:v>
                </c:pt>
                <c:pt idx="71">
                  <c:v>42734</c:v>
                </c:pt>
                <c:pt idx="72">
                  <c:v>42923</c:v>
                </c:pt>
                <c:pt idx="73">
                  <c:v>42934</c:v>
                </c:pt>
                <c:pt idx="74">
                  <c:v>42934</c:v>
                </c:pt>
                <c:pt idx="75">
                  <c:v>42938</c:v>
                </c:pt>
                <c:pt idx="76">
                  <c:v>42937</c:v>
                </c:pt>
                <c:pt idx="77">
                  <c:v>42960</c:v>
                </c:pt>
                <c:pt idx="78">
                  <c:v>42958</c:v>
                </c:pt>
                <c:pt idx="79">
                  <c:v>42986</c:v>
                </c:pt>
                <c:pt idx="80">
                  <c:v>42993</c:v>
                </c:pt>
                <c:pt idx="81">
                  <c:v>43094</c:v>
                </c:pt>
                <c:pt idx="82">
                  <c:v>43585</c:v>
                </c:pt>
                <c:pt idx="83">
                  <c:v>43624</c:v>
                </c:pt>
                <c:pt idx="84">
                  <c:v>43630</c:v>
                </c:pt>
                <c:pt idx="85">
                  <c:v>43835</c:v>
                </c:pt>
                <c:pt idx="86">
                  <c:v>44091</c:v>
                </c:pt>
                <c:pt idx="87">
                  <c:v>44183</c:v>
                </c:pt>
                <c:pt idx="88">
                  <c:v>44188</c:v>
                </c:pt>
                <c:pt idx="89">
                  <c:v>44293</c:v>
                </c:pt>
                <c:pt idx="90">
                  <c:v>44295</c:v>
                </c:pt>
                <c:pt idx="91">
                  <c:v>44304</c:v>
                </c:pt>
                <c:pt idx="92">
                  <c:v>44307</c:v>
                </c:pt>
                <c:pt idx="93">
                  <c:v>44308</c:v>
                </c:pt>
                <c:pt idx="94">
                  <c:v>44548</c:v>
                </c:pt>
                <c:pt idx="95">
                  <c:v>44555</c:v>
                </c:pt>
                <c:pt idx="96">
                  <c:v>44561</c:v>
                </c:pt>
                <c:pt idx="97">
                  <c:v>44558</c:v>
                </c:pt>
                <c:pt idx="98">
                  <c:v>44559</c:v>
                </c:pt>
                <c:pt idx="99">
                  <c:v>44560</c:v>
                </c:pt>
                <c:pt idx="100">
                  <c:v>44555</c:v>
                </c:pt>
                <c:pt idx="101">
                  <c:v>44619</c:v>
                </c:pt>
                <c:pt idx="102">
                  <c:v>44622</c:v>
                </c:pt>
                <c:pt idx="103">
                  <c:v>44630</c:v>
                </c:pt>
                <c:pt idx="104">
                  <c:v>44631</c:v>
                </c:pt>
                <c:pt idx="105">
                  <c:v>44671</c:v>
                </c:pt>
                <c:pt idx="106">
                  <c:v>44746</c:v>
                </c:pt>
                <c:pt idx="107">
                  <c:v>45087</c:v>
                </c:pt>
                <c:pt idx="108">
                  <c:v>45088</c:v>
                </c:pt>
                <c:pt idx="109">
                  <c:v>45093</c:v>
                </c:pt>
                <c:pt idx="110">
                  <c:v>45093</c:v>
                </c:pt>
                <c:pt idx="111">
                  <c:v>45092</c:v>
                </c:pt>
                <c:pt idx="112">
                  <c:v>45092</c:v>
                </c:pt>
                <c:pt idx="113">
                  <c:v>45170</c:v>
                </c:pt>
                <c:pt idx="114">
                  <c:v>45239</c:v>
                </c:pt>
                <c:pt idx="115">
                  <c:v>45289</c:v>
                </c:pt>
                <c:pt idx="116">
                  <c:v>45289</c:v>
                </c:pt>
                <c:pt idx="117">
                  <c:v>45440</c:v>
                </c:pt>
                <c:pt idx="118">
                  <c:v>45440</c:v>
                </c:pt>
                <c:pt idx="119">
                  <c:v>45442</c:v>
                </c:pt>
                <c:pt idx="120">
                  <c:v>45470</c:v>
                </c:pt>
                <c:pt idx="121">
                  <c:v>45612</c:v>
                </c:pt>
                <c:pt idx="122">
                  <c:v>45712</c:v>
                </c:pt>
                <c:pt idx="123">
                  <c:v>45717</c:v>
                </c:pt>
                <c:pt idx="124">
                  <c:v>46021</c:v>
                </c:pt>
                <c:pt idx="125">
                  <c:v>46020</c:v>
                </c:pt>
                <c:pt idx="126">
                  <c:v>46185</c:v>
                </c:pt>
                <c:pt idx="127">
                  <c:v>46232</c:v>
                </c:pt>
                <c:pt idx="128">
                  <c:v>46275</c:v>
                </c:pt>
                <c:pt idx="129">
                  <c:v>46277</c:v>
                </c:pt>
                <c:pt idx="130">
                  <c:v>46329</c:v>
                </c:pt>
                <c:pt idx="131">
                  <c:v>46329</c:v>
                </c:pt>
                <c:pt idx="132">
                  <c:v>46331</c:v>
                </c:pt>
                <c:pt idx="133">
                  <c:v>46333</c:v>
                </c:pt>
                <c:pt idx="134">
                  <c:v>46396</c:v>
                </c:pt>
                <c:pt idx="135">
                  <c:v>46437</c:v>
                </c:pt>
                <c:pt idx="136">
                  <c:v>46439</c:v>
                </c:pt>
                <c:pt idx="137">
                  <c:v>46588</c:v>
                </c:pt>
                <c:pt idx="138">
                  <c:v>46590</c:v>
                </c:pt>
                <c:pt idx="139">
                  <c:v>46648</c:v>
                </c:pt>
                <c:pt idx="140">
                  <c:v>47052</c:v>
                </c:pt>
                <c:pt idx="141">
                  <c:v>47169</c:v>
                </c:pt>
                <c:pt idx="142">
                  <c:v>47306</c:v>
                </c:pt>
                <c:pt idx="143">
                  <c:v>47439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76-4FA3-8D72-C66DBA24D7BF}"/>
            </c:ext>
          </c:extLst>
        </c:ser>
        <c:ser>
          <c:idx val="1"/>
          <c:order val="1"/>
          <c:tx>
            <c:strRef>
              <c:f>Cl_Resid_Mensual!$C$1</c:f>
              <c:strCache>
                <c:ptCount val="1"/>
                <c:pt idx="0">
                  <c:v>Previsión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Cl_Resid_Mensual!$A$2:$A$337</c:f>
              <c:numCache>
                <c:formatCode>mmm\-yy</c:formatCode>
                <c:ptCount val="336"/>
                <c:pt idx="0">
                  <c:v>40574</c:v>
                </c:pt>
                <c:pt idx="1">
                  <c:v>40602</c:v>
                </c:pt>
                <c:pt idx="2">
                  <c:v>40633</c:v>
                </c:pt>
                <c:pt idx="3">
                  <c:v>40663</c:v>
                </c:pt>
                <c:pt idx="4">
                  <c:v>40694</c:v>
                </c:pt>
                <c:pt idx="5">
                  <c:v>40724</c:v>
                </c:pt>
                <c:pt idx="6">
                  <c:v>40755</c:v>
                </c:pt>
                <c:pt idx="7">
                  <c:v>40786</c:v>
                </c:pt>
                <c:pt idx="8">
                  <c:v>40816</c:v>
                </c:pt>
                <c:pt idx="9">
                  <c:v>40847</c:v>
                </c:pt>
                <c:pt idx="10">
                  <c:v>40877</c:v>
                </c:pt>
                <c:pt idx="11">
                  <c:v>40908</c:v>
                </c:pt>
                <c:pt idx="12">
                  <c:v>40939</c:v>
                </c:pt>
                <c:pt idx="13">
                  <c:v>40968</c:v>
                </c:pt>
                <c:pt idx="14">
                  <c:v>40999</c:v>
                </c:pt>
                <c:pt idx="15">
                  <c:v>41029</c:v>
                </c:pt>
                <c:pt idx="16">
                  <c:v>41060</c:v>
                </c:pt>
                <c:pt idx="17">
                  <c:v>41090</c:v>
                </c:pt>
                <c:pt idx="18">
                  <c:v>41121</c:v>
                </c:pt>
                <c:pt idx="19">
                  <c:v>41152</c:v>
                </c:pt>
                <c:pt idx="20">
                  <c:v>41182</c:v>
                </c:pt>
                <c:pt idx="21">
                  <c:v>41213</c:v>
                </c:pt>
                <c:pt idx="22">
                  <c:v>41243</c:v>
                </c:pt>
                <c:pt idx="23">
                  <c:v>41274</c:v>
                </c:pt>
                <c:pt idx="24">
                  <c:v>41305</c:v>
                </c:pt>
                <c:pt idx="25">
                  <c:v>41333</c:v>
                </c:pt>
                <c:pt idx="26">
                  <c:v>41364</c:v>
                </c:pt>
                <c:pt idx="27">
                  <c:v>41394</c:v>
                </c:pt>
                <c:pt idx="28">
                  <c:v>41425</c:v>
                </c:pt>
                <c:pt idx="29">
                  <c:v>41455</c:v>
                </c:pt>
                <c:pt idx="30">
                  <c:v>41486</c:v>
                </c:pt>
                <c:pt idx="31">
                  <c:v>41517</c:v>
                </c:pt>
                <c:pt idx="32">
                  <c:v>41547</c:v>
                </c:pt>
                <c:pt idx="33">
                  <c:v>41578</c:v>
                </c:pt>
                <c:pt idx="34">
                  <c:v>41608</c:v>
                </c:pt>
                <c:pt idx="35">
                  <c:v>41639</c:v>
                </c:pt>
                <c:pt idx="36">
                  <c:v>41670</c:v>
                </c:pt>
                <c:pt idx="37">
                  <c:v>41698</c:v>
                </c:pt>
                <c:pt idx="38">
                  <c:v>41729</c:v>
                </c:pt>
                <c:pt idx="39">
                  <c:v>41759</c:v>
                </c:pt>
                <c:pt idx="40">
                  <c:v>41790</c:v>
                </c:pt>
                <c:pt idx="41">
                  <c:v>41820</c:v>
                </c:pt>
                <c:pt idx="42">
                  <c:v>41851</c:v>
                </c:pt>
                <c:pt idx="43">
                  <c:v>41882</c:v>
                </c:pt>
                <c:pt idx="44">
                  <c:v>41912</c:v>
                </c:pt>
                <c:pt idx="45">
                  <c:v>41943</c:v>
                </c:pt>
                <c:pt idx="46">
                  <c:v>41973</c:v>
                </c:pt>
                <c:pt idx="47">
                  <c:v>42004</c:v>
                </c:pt>
                <c:pt idx="48">
                  <c:v>42035</c:v>
                </c:pt>
                <c:pt idx="49">
                  <c:v>42063</c:v>
                </c:pt>
                <c:pt idx="50">
                  <c:v>42094</c:v>
                </c:pt>
                <c:pt idx="51">
                  <c:v>42124</c:v>
                </c:pt>
                <c:pt idx="52">
                  <c:v>42155</c:v>
                </c:pt>
                <c:pt idx="53">
                  <c:v>42185</c:v>
                </c:pt>
                <c:pt idx="54">
                  <c:v>42216</c:v>
                </c:pt>
                <c:pt idx="55">
                  <c:v>42247</c:v>
                </c:pt>
                <c:pt idx="56">
                  <c:v>42277</c:v>
                </c:pt>
                <c:pt idx="57">
                  <c:v>42308</c:v>
                </c:pt>
                <c:pt idx="58">
                  <c:v>42338</c:v>
                </c:pt>
                <c:pt idx="59">
                  <c:v>42369</c:v>
                </c:pt>
                <c:pt idx="60">
                  <c:v>42400</c:v>
                </c:pt>
                <c:pt idx="61">
                  <c:v>42429</c:v>
                </c:pt>
                <c:pt idx="62">
                  <c:v>42460</c:v>
                </c:pt>
                <c:pt idx="63">
                  <c:v>42490</c:v>
                </c:pt>
                <c:pt idx="64">
                  <c:v>42521</c:v>
                </c:pt>
                <c:pt idx="65">
                  <c:v>42551</c:v>
                </c:pt>
                <c:pt idx="66">
                  <c:v>42582</c:v>
                </c:pt>
                <c:pt idx="67">
                  <c:v>42613</c:v>
                </c:pt>
                <c:pt idx="68">
                  <c:v>42643</c:v>
                </c:pt>
                <c:pt idx="69">
                  <c:v>42674</c:v>
                </c:pt>
                <c:pt idx="70">
                  <c:v>42704</c:v>
                </c:pt>
                <c:pt idx="71">
                  <c:v>42735</c:v>
                </c:pt>
                <c:pt idx="72">
                  <c:v>42766</c:v>
                </c:pt>
                <c:pt idx="73">
                  <c:v>42794</c:v>
                </c:pt>
                <c:pt idx="74">
                  <c:v>42825</c:v>
                </c:pt>
                <c:pt idx="75">
                  <c:v>42855</c:v>
                </c:pt>
                <c:pt idx="76">
                  <c:v>42886</c:v>
                </c:pt>
                <c:pt idx="77">
                  <c:v>42916</c:v>
                </c:pt>
                <c:pt idx="78">
                  <c:v>42947</c:v>
                </c:pt>
                <c:pt idx="79">
                  <c:v>42978</c:v>
                </c:pt>
                <c:pt idx="80">
                  <c:v>43008</c:v>
                </c:pt>
                <c:pt idx="81">
                  <c:v>43039</c:v>
                </c:pt>
                <c:pt idx="82">
                  <c:v>43069</c:v>
                </c:pt>
                <c:pt idx="83">
                  <c:v>43100</c:v>
                </c:pt>
                <c:pt idx="84">
                  <c:v>43131</c:v>
                </c:pt>
                <c:pt idx="85">
                  <c:v>43159</c:v>
                </c:pt>
                <c:pt idx="86">
                  <c:v>43190</c:v>
                </c:pt>
                <c:pt idx="87">
                  <c:v>43220</c:v>
                </c:pt>
                <c:pt idx="88">
                  <c:v>43251</c:v>
                </c:pt>
                <c:pt idx="89">
                  <c:v>43281</c:v>
                </c:pt>
                <c:pt idx="90">
                  <c:v>43312</c:v>
                </c:pt>
                <c:pt idx="91">
                  <c:v>43343</c:v>
                </c:pt>
                <c:pt idx="92">
                  <c:v>43373</c:v>
                </c:pt>
                <c:pt idx="93">
                  <c:v>43404</c:v>
                </c:pt>
                <c:pt idx="94">
                  <c:v>43434</c:v>
                </c:pt>
                <c:pt idx="95">
                  <c:v>43465</c:v>
                </c:pt>
                <c:pt idx="96">
                  <c:v>43496</c:v>
                </c:pt>
                <c:pt idx="97">
                  <c:v>43524</c:v>
                </c:pt>
                <c:pt idx="98">
                  <c:v>43555</c:v>
                </c:pt>
                <c:pt idx="99">
                  <c:v>43585</c:v>
                </c:pt>
                <c:pt idx="100">
                  <c:v>43616</c:v>
                </c:pt>
                <c:pt idx="101">
                  <c:v>43646</c:v>
                </c:pt>
                <c:pt idx="102">
                  <c:v>43677</c:v>
                </c:pt>
                <c:pt idx="103">
                  <c:v>43708</c:v>
                </c:pt>
                <c:pt idx="104">
                  <c:v>43738</c:v>
                </c:pt>
                <c:pt idx="105">
                  <c:v>43769</c:v>
                </c:pt>
                <c:pt idx="106">
                  <c:v>43799</c:v>
                </c:pt>
                <c:pt idx="107">
                  <c:v>43830</c:v>
                </c:pt>
                <c:pt idx="108">
                  <c:v>43861</c:v>
                </c:pt>
                <c:pt idx="109">
                  <c:v>43890</c:v>
                </c:pt>
                <c:pt idx="110">
                  <c:v>43921</c:v>
                </c:pt>
                <c:pt idx="111">
                  <c:v>43951</c:v>
                </c:pt>
                <c:pt idx="112">
                  <c:v>43982</c:v>
                </c:pt>
                <c:pt idx="113">
                  <c:v>44012</c:v>
                </c:pt>
                <c:pt idx="114">
                  <c:v>44043</c:v>
                </c:pt>
                <c:pt idx="115">
                  <c:v>44074</c:v>
                </c:pt>
                <c:pt idx="116">
                  <c:v>44104</c:v>
                </c:pt>
                <c:pt idx="117">
                  <c:v>44135</c:v>
                </c:pt>
                <c:pt idx="118">
                  <c:v>44165</c:v>
                </c:pt>
                <c:pt idx="119">
                  <c:v>44196</c:v>
                </c:pt>
                <c:pt idx="120">
                  <c:v>44227</c:v>
                </c:pt>
                <c:pt idx="121">
                  <c:v>44255</c:v>
                </c:pt>
                <c:pt idx="122">
                  <c:v>44286</c:v>
                </c:pt>
                <c:pt idx="123">
                  <c:v>44316</c:v>
                </c:pt>
                <c:pt idx="124">
                  <c:v>44347</c:v>
                </c:pt>
                <c:pt idx="125">
                  <c:v>44377</c:v>
                </c:pt>
                <c:pt idx="126">
                  <c:v>44408</c:v>
                </c:pt>
                <c:pt idx="127">
                  <c:v>44439</c:v>
                </c:pt>
                <c:pt idx="128">
                  <c:v>44469</c:v>
                </c:pt>
                <c:pt idx="129">
                  <c:v>44500</c:v>
                </c:pt>
                <c:pt idx="130">
                  <c:v>44530</c:v>
                </c:pt>
                <c:pt idx="131">
                  <c:v>44561</c:v>
                </c:pt>
                <c:pt idx="132">
                  <c:v>44592</c:v>
                </c:pt>
                <c:pt idx="133">
                  <c:v>44620</c:v>
                </c:pt>
                <c:pt idx="134">
                  <c:v>44651</c:v>
                </c:pt>
                <c:pt idx="135">
                  <c:v>44681</c:v>
                </c:pt>
                <c:pt idx="136">
                  <c:v>44712</c:v>
                </c:pt>
                <c:pt idx="137">
                  <c:v>44742</c:v>
                </c:pt>
                <c:pt idx="138">
                  <c:v>44773</c:v>
                </c:pt>
                <c:pt idx="139">
                  <c:v>44804</c:v>
                </c:pt>
                <c:pt idx="140">
                  <c:v>44834</c:v>
                </c:pt>
                <c:pt idx="141">
                  <c:v>44865</c:v>
                </c:pt>
                <c:pt idx="142">
                  <c:v>44895</c:v>
                </c:pt>
                <c:pt idx="143">
                  <c:v>44926</c:v>
                </c:pt>
                <c:pt idx="144">
                  <c:v>44957</c:v>
                </c:pt>
                <c:pt idx="145">
                  <c:v>44985</c:v>
                </c:pt>
                <c:pt idx="146">
                  <c:v>45016</c:v>
                </c:pt>
                <c:pt idx="147">
                  <c:v>45046</c:v>
                </c:pt>
                <c:pt idx="148">
                  <c:v>45077</c:v>
                </c:pt>
                <c:pt idx="149">
                  <c:v>45107</c:v>
                </c:pt>
                <c:pt idx="150">
                  <c:v>45138</c:v>
                </c:pt>
                <c:pt idx="151">
                  <c:v>45169</c:v>
                </c:pt>
                <c:pt idx="152">
                  <c:v>45199</c:v>
                </c:pt>
                <c:pt idx="153">
                  <c:v>45230</c:v>
                </c:pt>
                <c:pt idx="154">
                  <c:v>45260</c:v>
                </c:pt>
                <c:pt idx="155">
                  <c:v>45291</c:v>
                </c:pt>
                <c:pt idx="156">
                  <c:v>45322</c:v>
                </c:pt>
                <c:pt idx="157">
                  <c:v>45351</c:v>
                </c:pt>
                <c:pt idx="158">
                  <c:v>45382</c:v>
                </c:pt>
                <c:pt idx="159">
                  <c:v>45412</c:v>
                </c:pt>
                <c:pt idx="160">
                  <c:v>45443</c:v>
                </c:pt>
                <c:pt idx="161">
                  <c:v>45473</c:v>
                </c:pt>
                <c:pt idx="162">
                  <c:v>45504</c:v>
                </c:pt>
                <c:pt idx="163">
                  <c:v>45535</c:v>
                </c:pt>
                <c:pt idx="164">
                  <c:v>45565</c:v>
                </c:pt>
                <c:pt idx="165">
                  <c:v>45596</c:v>
                </c:pt>
                <c:pt idx="166">
                  <c:v>45626</c:v>
                </c:pt>
                <c:pt idx="167">
                  <c:v>45657</c:v>
                </c:pt>
                <c:pt idx="168">
                  <c:v>45688</c:v>
                </c:pt>
                <c:pt idx="169">
                  <c:v>45716</c:v>
                </c:pt>
                <c:pt idx="170">
                  <c:v>45747</c:v>
                </c:pt>
                <c:pt idx="171">
                  <c:v>45777</c:v>
                </c:pt>
                <c:pt idx="172">
                  <c:v>45808</c:v>
                </c:pt>
                <c:pt idx="173">
                  <c:v>45838</c:v>
                </c:pt>
                <c:pt idx="174">
                  <c:v>45869</c:v>
                </c:pt>
                <c:pt idx="175">
                  <c:v>45900</c:v>
                </c:pt>
                <c:pt idx="176">
                  <c:v>45930</c:v>
                </c:pt>
                <c:pt idx="177">
                  <c:v>45961</c:v>
                </c:pt>
                <c:pt idx="178">
                  <c:v>45991</c:v>
                </c:pt>
                <c:pt idx="179">
                  <c:v>46022</c:v>
                </c:pt>
                <c:pt idx="180">
                  <c:v>46053</c:v>
                </c:pt>
                <c:pt idx="181">
                  <c:v>46081</c:v>
                </c:pt>
                <c:pt idx="182">
                  <c:v>46112</c:v>
                </c:pt>
                <c:pt idx="183">
                  <c:v>46142</c:v>
                </c:pt>
                <c:pt idx="184">
                  <c:v>46173</c:v>
                </c:pt>
                <c:pt idx="185">
                  <c:v>46203</c:v>
                </c:pt>
                <c:pt idx="186">
                  <c:v>46234</c:v>
                </c:pt>
                <c:pt idx="187">
                  <c:v>46265</c:v>
                </c:pt>
                <c:pt idx="188">
                  <c:v>46295</c:v>
                </c:pt>
                <c:pt idx="189">
                  <c:v>46326</c:v>
                </c:pt>
                <c:pt idx="190">
                  <c:v>46356</c:v>
                </c:pt>
                <c:pt idx="191">
                  <c:v>46387</c:v>
                </c:pt>
                <c:pt idx="192">
                  <c:v>46418</c:v>
                </c:pt>
                <c:pt idx="193">
                  <c:v>46446</c:v>
                </c:pt>
                <c:pt idx="194">
                  <c:v>46477</c:v>
                </c:pt>
                <c:pt idx="195">
                  <c:v>46507</c:v>
                </c:pt>
                <c:pt idx="196">
                  <c:v>46538</c:v>
                </c:pt>
                <c:pt idx="197">
                  <c:v>46568</c:v>
                </c:pt>
                <c:pt idx="198">
                  <c:v>46599</c:v>
                </c:pt>
                <c:pt idx="199">
                  <c:v>46630</c:v>
                </c:pt>
                <c:pt idx="200">
                  <c:v>46660</c:v>
                </c:pt>
                <c:pt idx="201">
                  <c:v>46691</c:v>
                </c:pt>
                <c:pt idx="202">
                  <c:v>46721</c:v>
                </c:pt>
                <c:pt idx="203">
                  <c:v>46752</c:v>
                </c:pt>
                <c:pt idx="204">
                  <c:v>46783</c:v>
                </c:pt>
                <c:pt idx="205">
                  <c:v>46812</c:v>
                </c:pt>
                <c:pt idx="206">
                  <c:v>46843</c:v>
                </c:pt>
                <c:pt idx="207">
                  <c:v>46873</c:v>
                </c:pt>
                <c:pt idx="208">
                  <c:v>46904</c:v>
                </c:pt>
                <c:pt idx="209">
                  <c:v>46934</c:v>
                </c:pt>
                <c:pt idx="210">
                  <c:v>46965</c:v>
                </c:pt>
                <c:pt idx="211">
                  <c:v>46996</c:v>
                </c:pt>
                <c:pt idx="212">
                  <c:v>47026</c:v>
                </c:pt>
                <c:pt idx="213">
                  <c:v>47057</c:v>
                </c:pt>
                <c:pt idx="214">
                  <c:v>47087</c:v>
                </c:pt>
                <c:pt idx="215">
                  <c:v>47118</c:v>
                </c:pt>
                <c:pt idx="216">
                  <c:v>47149</c:v>
                </c:pt>
                <c:pt idx="217">
                  <c:v>47177</c:v>
                </c:pt>
                <c:pt idx="218">
                  <c:v>47208</c:v>
                </c:pt>
                <c:pt idx="219">
                  <c:v>47238</c:v>
                </c:pt>
                <c:pt idx="220">
                  <c:v>47269</c:v>
                </c:pt>
                <c:pt idx="221">
                  <c:v>47299</c:v>
                </c:pt>
                <c:pt idx="222">
                  <c:v>47330</c:v>
                </c:pt>
                <c:pt idx="223">
                  <c:v>47361</c:v>
                </c:pt>
                <c:pt idx="224">
                  <c:v>47391</c:v>
                </c:pt>
                <c:pt idx="225">
                  <c:v>47422</c:v>
                </c:pt>
                <c:pt idx="226">
                  <c:v>47452</c:v>
                </c:pt>
                <c:pt idx="227">
                  <c:v>47483</c:v>
                </c:pt>
                <c:pt idx="228">
                  <c:v>47514</c:v>
                </c:pt>
                <c:pt idx="229">
                  <c:v>47542</c:v>
                </c:pt>
                <c:pt idx="230">
                  <c:v>47573</c:v>
                </c:pt>
                <c:pt idx="231">
                  <c:v>47603</c:v>
                </c:pt>
                <c:pt idx="232">
                  <c:v>47634</c:v>
                </c:pt>
                <c:pt idx="233">
                  <c:v>47664</c:v>
                </c:pt>
                <c:pt idx="234">
                  <c:v>47695</c:v>
                </c:pt>
                <c:pt idx="235">
                  <c:v>47726</c:v>
                </c:pt>
                <c:pt idx="236">
                  <c:v>47756</c:v>
                </c:pt>
                <c:pt idx="237">
                  <c:v>47787</c:v>
                </c:pt>
                <c:pt idx="238">
                  <c:v>47817</c:v>
                </c:pt>
                <c:pt idx="239">
                  <c:v>47848</c:v>
                </c:pt>
                <c:pt idx="240">
                  <c:v>47879</c:v>
                </c:pt>
                <c:pt idx="241">
                  <c:v>47907</c:v>
                </c:pt>
                <c:pt idx="242">
                  <c:v>47938</c:v>
                </c:pt>
                <c:pt idx="243">
                  <c:v>47968</c:v>
                </c:pt>
                <c:pt idx="244">
                  <c:v>47999</c:v>
                </c:pt>
                <c:pt idx="245">
                  <c:v>48029</c:v>
                </c:pt>
                <c:pt idx="246">
                  <c:v>48060</c:v>
                </c:pt>
                <c:pt idx="247">
                  <c:v>48091</c:v>
                </c:pt>
                <c:pt idx="248">
                  <c:v>48121</c:v>
                </c:pt>
                <c:pt idx="249">
                  <c:v>48152</c:v>
                </c:pt>
                <c:pt idx="250">
                  <c:v>48182</c:v>
                </c:pt>
                <c:pt idx="251">
                  <c:v>48213</c:v>
                </c:pt>
                <c:pt idx="252">
                  <c:v>48244</c:v>
                </c:pt>
                <c:pt idx="253">
                  <c:v>48273</c:v>
                </c:pt>
                <c:pt idx="254">
                  <c:v>48304</c:v>
                </c:pt>
                <c:pt idx="255">
                  <c:v>48334</c:v>
                </c:pt>
                <c:pt idx="256">
                  <c:v>48365</c:v>
                </c:pt>
                <c:pt idx="257">
                  <c:v>48395</c:v>
                </c:pt>
                <c:pt idx="258">
                  <c:v>48426</c:v>
                </c:pt>
                <c:pt idx="259">
                  <c:v>48457</c:v>
                </c:pt>
                <c:pt idx="260">
                  <c:v>48487</c:v>
                </c:pt>
                <c:pt idx="261">
                  <c:v>48518</c:v>
                </c:pt>
                <c:pt idx="262">
                  <c:v>48548</c:v>
                </c:pt>
                <c:pt idx="263">
                  <c:v>48579</c:v>
                </c:pt>
                <c:pt idx="264">
                  <c:v>48610</c:v>
                </c:pt>
                <c:pt idx="265">
                  <c:v>48638</c:v>
                </c:pt>
                <c:pt idx="266">
                  <c:v>48669</c:v>
                </c:pt>
                <c:pt idx="267">
                  <c:v>48699</c:v>
                </c:pt>
                <c:pt idx="268">
                  <c:v>48730</c:v>
                </c:pt>
                <c:pt idx="269">
                  <c:v>48760</c:v>
                </c:pt>
                <c:pt idx="270">
                  <c:v>48791</c:v>
                </c:pt>
                <c:pt idx="271">
                  <c:v>48822</c:v>
                </c:pt>
                <c:pt idx="272">
                  <c:v>48852</c:v>
                </c:pt>
                <c:pt idx="273">
                  <c:v>48883</c:v>
                </c:pt>
                <c:pt idx="274">
                  <c:v>48913</c:v>
                </c:pt>
                <c:pt idx="275">
                  <c:v>48944</c:v>
                </c:pt>
                <c:pt idx="276">
                  <c:v>48975</c:v>
                </c:pt>
                <c:pt idx="277">
                  <c:v>49003</c:v>
                </c:pt>
                <c:pt idx="278">
                  <c:v>49034</c:v>
                </c:pt>
                <c:pt idx="279">
                  <c:v>49064</c:v>
                </c:pt>
                <c:pt idx="280">
                  <c:v>49095</c:v>
                </c:pt>
                <c:pt idx="281">
                  <c:v>49125</c:v>
                </c:pt>
                <c:pt idx="282">
                  <c:v>49156</c:v>
                </c:pt>
                <c:pt idx="283">
                  <c:v>49187</c:v>
                </c:pt>
                <c:pt idx="284">
                  <c:v>49217</c:v>
                </c:pt>
                <c:pt idx="285">
                  <c:v>49248</c:v>
                </c:pt>
                <c:pt idx="286">
                  <c:v>49278</c:v>
                </c:pt>
                <c:pt idx="287">
                  <c:v>49309</c:v>
                </c:pt>
                <c:pt idx="288">
                  <c:v>49340</c:v>
                </c:pt>
                <c:pt idx="289">
                  <c:v>49368</c:v>
                </c:pt>
                <c:pt idx="290">
                  <c:v>49399</c:v>
                </c:pt>
                <c:pt idx="291">
                  <c:v>49429</c:v>
                </c:pt>
                <c:pt idx="292">
                  <c:v>49460</c:v>
                </c:pt>
                <c:pt idx="293">
                  <c:v>49490</c:v>
                </c:pt>
                <c:pt idx="294">
                  <c:v>49521</c:v>
                </c:pt>
                <c:pt idx="295">
                  <c:v>49552</c:v>
                </c:pt>
                <c:pt idx="296">
                  <c:v>49582</c:v>
                </c:pt>
                <c:pt idx="297">
                  <c:v>49613</c:v>
                </c:pt>
                <c:pt idx="298">
                  <c:v>49643</c:v>
                </c:pt>
                <c:pt idx="299">
                  <c:v>49674</c:v>
                </c:pt>
                <c:pt idx="300">
                  <c:v>49705</c:v>
                </c:pt>
                <c:pt idx="301">
                  <c:v>49734</c:v>
                </c:pt>
                <c:pt idx="302">
                  <c:v>49765</c:v>
                </c:pt>
                <c:pt idx="303">
                  <c:v>49795</c:v>
                </c:pt>
                <c:pt idx="304">
                  <c:v>49826</c:v>
                </c:pt>
                <c:pt idx="305">
                  <c:v>49856</c:v>
                </c:pt>
                <c:pt idx="306">
                  <c:v>49887</c:v>
                </c:pt>
                <c:pt idx="307">
                  <c:v>49918</c:v>
                </c:pt>
                <c:pt idx="308">
                  <c:v>49948</c:v>
                </c:pt>
                <c:pt idx="309">
                  <c:v>49979</c:v>
                </c:pt>
                <c:pt idx="310">
                  <c:v>50009</c:v>
                </c:pt>
                <c:pt idx="311">
                  <c:v>50040</c:v>
                </c:pt>
                <c:pt idx="312">
                  <c:v>50071</c:v>
                </c:pt>
                <c:pt idx="313">
                  <c:v>50099</c:v>
                </c:pt>
                <c:pt idx="314">
                  <c:v>50130</c:v>
                </c:pt>
                <c:pt idx="315">
                  <c:v>50160</c:v>
                </c:pt>
                <c:pt idx="316">
                  <c:v>50191</c:v>
                </c:pt>
                <c:pt idx="317">
                  <c:v>50221</c:v>
                </c:pt>
                <c:pt idx="318">
                  <c:v>50252</c:v>
                </c:pt>
                <c:pt idx="319">
                  <c:v>50283</c:v>
                </c:pt>
                <c:pt idx="320">
                  <c:v>50313</c:v>
                </c:pt>
                <c:pt idx="321">
                  <c:v>50344</c:v>
                </c:pt>
                <c:pt idx="322">
                  <c:v>50374</c:v>
                </c:pt>
                <c:pt idx="323">
                  <c:v>50405</c:v>
                </c:pt>
                <c:pt idx="324">
                  <c:v>50436</c:v>
                </c:pt>
                <c:pt idx="325">
                  <c:v>50464</c:v>
                </c:pt>
                <c:pt idx="326">
                  <c:v>50495</c:v>
                </c:pt>
                <c:pt idx="327">
                  <c:v>50525</c:v>
                </c:pt>
                <c:pt idx="328">
                  <c:v>50556</c:v>
                </c:pt>
                <c:pt idx="329">
                  <c:v>50586</c:v>
                </c:pt>
                <c:pt idx="330">
                  <c:v>50617</c:v>
                </c:pt>
                <c:pt idx="331">
                  <c:v>50648</c:v>
                </c:pt>
                <c:pt idx="332">
                  <c:v>50678</c:v>
                </c:pt>
                <c:pt idx="333">
                  <c:v>50709</c:v>
                </c:pt>
                <c:pt idx="334">
                  <c:v>50739</c:v>
                </c:pt>
                <c:pt idx="335">
                  <c:v>50770</c:v>
                </c:pt>
              </c:numCache>
            </c:numRef>
          </c:cat>
          <c:val>
            <c:numRef>
              <c:f>Cl_Resid_Mensual!$C$2:$C$337</c:f>
              <c:numCache>
                <c:formatCode>General</c:formatCode>
                <c:ptCount val="336"/>
                <c:pt idx="143" formatCode="#,##0\ ">
                  <c:v>47439</c:v>
                </c:pt>
                <c:pt idx="144" formatCode="#,##0\ ">
                  <c:v>47496.58390535332</c:v>
                </c:pt>
                <c:pt idx="145" formatCode="#,##0\ ">
                  <c:v>47555.455470285728</c:v>
                </c:pt>
                <c:pt idx="146" formatCode="#,##0\ ">
                  <c:v>47626.942370560799</c:v>
                </c:pt>
                <c:pt idx="147" formatCode="#,##0\ ">
                  <c:v>47690.019047274101</c:v>
                </c:pt>
                <c:pt idx="148" formatCode="#,##0\ ">
                  <c:v>47757.300835768285</c:v>
                </c:pt>
                <c:pt idx="149" formatCode="#,##0\ ">
                  <c:v>47820.37751248158</c:v>
                </c:pt>
                <c:pt idx="150" formatCode="#,##0\ ">
                  <c:v>47887.659300975763</c:v>
                </c:pt>
                <c:pt idx="151" formatCode="#,##0\ ">
                  <c:v>47952.838533579503</c:v>
                </c:pt>
                <c:pt idx="152" formatCode="#,##0\ ">
                  <c:v>48015.915210292798</c:v>
                </c:pt>
                <c:pt idx="153" formatCode="#,##0\ ">
                  <c:v>48083.196998786989</c:v>
                </c:pt>
                <c:pt idx="154" formatCode="#,##0\ ">
                  <c:v>48146.273675500284</c:v>
                </c:pt>
                <c:pt idx="155" formatCode="#,##0\ ">
                  <c:v>48213.555463994468</c:v>
                </c:pt>
                <c:pt idx="156" formatCode="#,##0\ ">
                  <c:v>48278.734696598207</c:v>
                </c:pt>
                <c:pt idx="157" formatCode="#,##0\ ">
                  <c:v>48339.708817421058</c:v>
                </c:pt>
                <c:pt idx="158" formatCode="#,##0\ ">
                  <c:v>48409.093161805686</c:v>
                </c:pt>
                <c:pt idx="159" formatCode="#,##0\ ">
                  <c:v>48472.169838518981</c:v>
                </c:pt>
                <c:pt idx="160" formatCode="#,##0\ ">
                  <c:v>48539.451627013172</c:v>
                </c:pt>
                <c:pt idx="161" formatCode="#,##0\ ">
                  <c:v>48602.528303726467</c:v>
                </c:pt>
                <c:pt idx="162" formatCode="#,##0\ ">
                  <c:v>48669.81009222065</c:v>
                </c:pt>
                <c:pt idx="163" formatCode="#,##0\ ">
                  <c:v>48734.98932482439</c:v>
                </c:pt>
                <c:pt idx="164" formatCode="#,##0\ ">
                  <c:v>48798.066001537685</c:v>
                </c:pt>
                <c:pt idx="165" formatCode="#,##0\ ">
                  <c:v>48865.347790031868</c:v>
                </c:pt>
                <c:pt idx="166" formatCode="#,##0\ ">
                  <c:v>48928.424466745171</c:v>
                </c:pt>
                <c:pt idx="167" formatCode="#,##0\ ">
                  <c:v>48995.706255239355</c:v>
                </c:pt>
                <c:pt idx="168" formatCode="#,##0\ ">
                  <c:v>49060.885487843094</c:v>
                </c:pt>
                <c:pt idx="169" formatCode="#,##0\ ">
                  <c:v>49119.757052775502</c:v>
                </c:pt>
                <c:pt idx="170" formatCode="#,##0\ ">
                  <c:v>49191.243953050573</c:v>
                </c:pt>
                <c:pt idx="171" formatCode="#,##0\ ">
                  <c:v>49254.320629763868</c:v>
                </c:pt>
                <c:pt idx="172" formatCode="#,##0\ ">
                  <c:v>49321.602418258051</c:v>
                </c:pt>
                <c:pt idx="173" formatCode="#,##0\ ">
                  <c:v>49384.679094971354</c:v>
                </c:pt>
                <c:pt idx="174" formatCode="#,##0\ ">
                  <c:v>49451.960883465537</c:v>
                </c:pt>
                <c:pt idx="175" formatCode="#,##0\ ">
                  <c:v>49517.140116069277</c:v>
                </c:pt>
                <c:pt idx="176" formatCode="#,##0\ ">
                  <c:v>49580.216792782572</c:v>
                </c:pt>
                <c:pt idx="177" formatCode="#,##0\ ">
                  <c:v>49647.498581276755</c:v>
                </c:pt>
                <c:pt idx="178" formatCode="#,##0\ ">
                  <c:v>49710.575257990051</c:v>
                </c:pt>
                <c:pt idx="179" formatCode="#,##0\ ">
                  <c:v>49777.857046484241</c:v>
                </c:pt>
                <c:pt idx="180" formatCode="#,##0\ ">
                  <c:v>49843.036279087981</c:v>
                </c:pt>
                <c:pt idx="181" formatCode="#,##0\ ">
                  <c:v>49901.907844020388</c:v>
                </c:pt>
                <c:pt idx="182" formatCode="#,##0\ ">
                  <c:v>49973.39474429546</c:v>
                </c:pt>
                <c:pt idx="183" formatCode="#,##0\ ">
                  <c:v>50036.471421008755</c:v>
                </c:pt>
                <c:pt idx="184" formatCode="#,##0\ ">
                  <c:v>50103.753209502938</c:v>
                </c:pt>
                <c:pt idx="185" formatCode="#,##0\ ">
                  <c:v>50166.829886216241</c:v>
                </c:pt>
                <c:pt idx="186" formatCode="#,##0\ ">
                  <c:v>50234.111674710424</c:v>
                </c:pt>
                <c:pt idx="187" formatCode="#,##0\ ">
                  <c:v>50299.290907314164</c:v>
                </c:pt>
                <c:pt idx="188" formatCode="#,##0\ ">
                  <c:v>50362.367584027459</c:v>
                </c:pt>
                <c:pt idx="189" formatCode="#,##0\ ">
                  <c:v>50429.649372521642</c:v>
                </c:pt>
                <c:pt idx="190" formatCode="#,##0\ ">
                  <c:v>50492.726049234938</c:v>
                </c:pt>
                <c:pt idx="191" formatCode="#,##0\ ">
                  <c:v>50560.007837729121</c:v>
                </c:pt>
                <c:pt idx="192" formatCode="#,##0\ ">
                  <c:v>50625.187070332868</c:v>
                </c:pt>
                <c:pt idx="193" formatCode="#,##0\ ">
                  <c:v>50684.058635265275</c:v>
                </c:pt>
                <c:pt idx="194" formatCode="#,##0\ ">
                  <c:v>50755.545535540346</c:v>
                </c:pt>
                <c:pt idx="195" formatCode="#,##0\ ">
                  <c:v>50818.622212253642</c:v>
                </c:pt>
                <c:pt idx="196" formatCode="#,##0\ ">
                  <c:v>50885.904000747825</c:v>
                </c:pt>
                <c:pt idx="197" formatCode="#,##0\ ">
                  <c:v>50948.980677461121</c:v>
                </c:pt>
                <c:pt idx="198" formatCode="#,##0\ ">
                  <c:v>51016.262465955311</c:v>
                </c:pt>
                <c:pt idx="199" formatCode="#,##0\ ">
                  <c:v>51081.441698559051</c:v>
                </c:pt>
                <c:pt idx="200" formatCode="#,##0\ ">
                  <c:v>51144.518375272346</c:v>
                </c:pt>
                <c:pt idx="201" formatCode="#,##0\ ">
                  <c:v>51211.800163766529</c:v>
                </c:pt>
                <c:pt idx="202" formatCode="#,##0\ ">
                  <c:v>51274.876840479825</c:v>
                </c:pt>
                <c:pt idx="203" formatCode="#,##0\ ">
                  <c:v>51342.158628974008</c:v>
                </c:pt>
                <c:pt idx="204" formatCode="#,##0\ ">
                  <c:v>51407.337861577747</c:v>
                </c:pt>
                <c:pt idx="205" formatCode="#,##0\ ">
                  <c:v>51468.311982400606</c:v>
                </c:pt>
                <c:pt idx="206" formatCode="#,##0\ ">
                  <c:v>51537.696326785233</c:v>
                </c:pt>
                <c:pt idx="207" formatCode="#,##0\ ">
                  <c:v>51600.773003498529</c:v>
                </c:pt>
                <c:pt idx="208" formatCode="#,##0\ ">
                  <c:v>51668.054791992712</c:v>
                </c:pt>
                <c:pt idx="209" formatCode="#,##0\ ">
                  <c:v>51731.131468706008</c:v>
                </c:pt>
                <c:pt idx="210" formatCode="#,##0\ ">
                  <c:v>51798.413257200191</c:v>
                </c:pt>
                <c:pt idx="211" formatCode="#,##0\ ">
                  <c:v>51863.592489803937</c:v>
                </c:pt>
                <c:pt idx="212" formatCode="#,##0\ ">
                  <c:v>51926.669166517233</c:v>
                </c:pt>
                <c:pt idx="213" formatCode="#,##0\ ">
                  <c:v>51993.950955011416</c:v>
                </c:pt>
                <c:pt idx="214" formatCode="#,##0\ ">
                  <c:v>52057.027631724712</c:v>
                </c:pt>
                <c:pt idx="215" formatCode="#,##0\ ">
                  <c:v>52124.309420218895</c:v>
                </c:pt>
                <c:pt idx="216" formatCode="#,##0\ ">
                  <c:v>52189.488652822634</c:v>
                </c:pt>
                <c:pt idx="217" formatCode="#,##0\ ">
                  <c:v>52248.360217755042</c:v>
                </c:pt>
                <c:pt idx="218" formatCode="#,##0\ ">
                  <c:v>52319.84711803012</c:v>
                </c:pt>
                <c:pt idx="219" formatCode="#,##0\ ">
                  <c:v>52382.923794743416</c:v>
                </c:pt>
                <c:pt idx="220" formatCode="#,##0\ ">
                  <c:v>52450.205583237599</c:v>
                </c:pt>
                <c:pt idx="221" formatCode="#,##0\ ">
                  <c:v>52513.282259950895</c:v>
                </c:pt>
                <c:pt idx="222" formatCode="#,##0\ ">
                  <c:v>52580.564048445078</c:v>
                </c:pt>
                <c:pt idx="223" formatCode="#,##0\ ">
                  <c:v>52645.743281048817</c:v>
                </c:pt>
                <c:pt idx="224" formatCode="#,##0\ ">
                  <c:v>52708.81995776212</c:v>
                </c:pt>
                <c:pt idx="225" formatCode="#,##0\ ">
                  <c:v>52776.101746256303</c:v>
                </c:pt>
                <c:pt idx="226" formatCode="#,##0\ ">
                  <c:v>52839.178422969599</c:v>
                </c:pt>
                <c:pt idx="227" formatCode="#,##0\ ">
                  <c:v>52906.460211463782</c:v>
                </c:pt>
                <c:pt idx="228" formatCode="#,##0\ ">
                  <c:v>52971.639444067521</c:v>
                </c:pt>
                <c:pt idx="229" formatCode="#,##0\ ">
                  <c:v>53030.511008999929</c:v>
                </c:pt>
                <c:pt idx="230" formatCode="#,##0\ ">
                  <c:v>53101.997909275</c:v>
                </c:pt>
                <c:pt idx="231" formatCode="#,##0\ ">
                  <c:v>53165.074585988303</c:v>
                </c:pt>
                <c:pt idx="232" formatCode="#,##0\ ">
                  <c:v>53232.356374482486</c:v>
                </c:pt>
                <c:pt idx="233" formatCode="#,##0\ ">
                  <c:v>53295.433051195781</c:v>
                </c:pt>
                <c:pt idx="234" formatCode="#,##0\ ">
                  <c:v>53362.714839689965</c:v>
                </c:pt>
                <c:pt idx="235" formatCode="#,##0\ ">
                  <c:v>53427.894072293704</c:v>
                </c:pt>
                <c:pt idx="236" formatCode="#,##0\ ">
                  <c:v>53490.970749007</c:v>
                </c:pt>
                <c:pt idx="237" formatCode="#,##0\ ">
                  <c:v>53558.25253750119</c:v>
                </c:pt>
                <c:pt idx="238" formatCode="#,##0\ ">
                  <c:v>53621.329214214486</c:v>
                </c:pt>
                <c:pt idx="239" formatCode="#,##0\ ">
                  <c:v>53688.611002708669</c:v>
                </c:pt>
                <c:pt idx="240" formatCode="#,##0\ ">
                  <c:v>53753.790235312408</c:v>
                </c:pt>
                <c:pt idx="241" formatCode="#,##0\ ">
                  <c:v>53812.661800244816</c:v>
                </c:pt>
                <c:pt idx="242" formatCode="#,##0\ ">
                  <c:v>53884.148700519887</c:v>
                </c:pt>
                <c:pt idx="243" formatCode="#,##0\ ">
                  <c:v>53947.225377233182</c:v>
                </c:pt>
                <c:pt idx="244" formatCode="#,##0\ ">
                  <c:v>54014.507165727373</c:v>
                </c:pt>
                <c:pt idx="245" formatCode="#,##0\ ">
                  <c:v>54077.583842440668</c:v>
                </c:pt>
                <c:pt idx="246" formatCode="#,##0\ ">
                  <c:v>54144.865630934852</c:v>
                </c:pt>
                <c:pt idx="247" formatCode="#,##0\ ">
                  <c:v>54210.044863538591</c:v>
                </c:pt>
                <c:pt idx="248" formatCode="#,##0\ ">
                  <c:v>54273.121540251886</c:v>
                </c:pt>
                <c:pt idx="249" formatCode="#,##0\ ">
                  <c:v>54340.40332874607</c:v>
                </c:pt>
                <c:pt idx="250" formatCode="#,##0\ ">
                  <c:v>54403.480005459372</c:v>
                </c:pt>
                <c:pt idx="251" formatCode="#,##0\ ">
                  <c:v>54470.761793953556</c:v>
                </c:pt>
                <c:pt idx="252" formatCode="#,##0\ ">
                  <c:v>54535.941026557295</c:v>
                </c:pt>
                <c:pt idx="253" formatCode="#,##0\ ">
                  <c:v>54596.915147380147</c:v>
                </c:pt>
                <c:pt idx="254" formatCode="#,##0\ ">
                  <c:v>54666.299491764774</c:v>
                </c:pt>
                <c:pt idx="255" formatCode="#,##0\ ">
                  <c:v>54729.376168478069</c:v>
                </c:pt>
                <c:pt idx="256" formatCode="#,##0\ ">
                  <c:v>54796.657956972253</c:v>
                </c:pt>
                <c:pt idx="257" formatCode="#,##0\ ">
                  <c:v>54859.734633685555</c:v>
                </c:pt>
                <c:pt idx="258" formatCode="#,##0\ ">
                  <c:v>54927.016422179739</c:v>
                </c:pt>
                <c:pt idx="259" formatCode="#,##0\ ">
                  <c:v>54992.195654783478</c:v>
                </c:pt>
                <c:pt idx="260" formatCode="#,##0\ ">
                  <c:v>55055.272331496773</c:v>
                </c:pt>
                <c:pt idx="261" formatCode="#,##0\ ">
                  <c:v>55122.554119990957</c:v>
                </c:pt>
                <c:pt idx="262" formatCode="#,##0\ ">
                  <c:v>55185.630796704252</c:v>
                </c:pt>
                <c:pt idx="263" formatCode="#,##0\ ">
                  <c:v>55252.912585198443</c:v>
                </c:pt>
                <c:pt idx="264" formatCode="#,##0\ ">
                  <c:v>55318.091817802182</c:v>
                </c:pt>
                <c:pt idx="265" formatCode="#,##0\ ">
                  <c:v>55376.96338273459</c:v>
                </c:pt>
                <c:pt idx="266" formatCode="#,##0\ ">
                  <c:v>55448.450283009661</c:v>
                </c:pt>
                <c:pt idx="267" formatCode="#,##0\ ">
                  <c:v>55511.526959722956</c:v>
                </c:pt>
                <c:pt idx="268" formatCode="#,##0\ ">
                  <c:v>55578.80874821714</c:v>
                </c:pt>
                <c:pt idx="269" formatCode="#,##0\ ">
                  <c:v>55641.885424930435</c:v>
                </c:pt>
                <c:pt idx="270" formatCode="#,##0\ ">
                  <c:v>55709.167213424618</c:v>
                </c:pt>
                <c:pt idx="271" formatCode="#,##0\ ">
                  <c:v>55774.346446028365</c:v>
                </c:pt>
                <c:pt idx="272" formatCode="#,##0\ ">
                  <c:v>55837.42312274166</c:v>
                </c:pt>
                <c:pt idx="273" formatCode="#,##0\ ">
                  <c:v>55904.704911235844</c:v>
                </c:pt>
                <c:pt idx="274" formatCode="#,##0\ ">
                  <c:v>55967.781587949139</c:v>
                </c:pt>
                <c:pt idx="275" formatCode="#,##0\ ">
                  <c:v>56035.063376443322</c:v>
                </c:pt>
                <c:pt idx="276" formatCode="#,##0\ ">
                  <c:v>56100.242609047069</c:v>
                </c:pt>
                <c:pt idx="277" formatCode="#,##0\ ">
                  <c:v>56159.114173979477</c:v>
                </c:pt>
                <c:pt idx="278" formatCode="#,##0\ ">
                  <c:v>56230.601074254548</c:v>
                </c:pt>
                <c:pt idx="279" formatCode="#,##0\ ">
                  <c:v>56293.677750967843</c:v>
                </c:pt>
                <c:pt idx="280" formatCode="#,##0\ ">
                  <c:v>56360.959539462026</c:v>
                </c:pt>
                <c:pt idx="281" formatCode="#,##0\ ">
                  <c:v>56424.036216175322</c:v>
                </c:pt>
                <c:pt idx="282" formatCode="#,##0\ ">
                  <c:v>56491.318004669505</c:v>
                </c:pt>
                <c:pt idx="283" formatCode="#,##0\ ">
                  <c:v>56556.497237273245</c:v>
                </c:pt>
                <c:pt idx="284" formatCode="#,##0\ ">
                  <c:v>56619.573913986547</c:v>
                </c:pt>
                <c:pt idx="285" formatCode="#,##0\ ">
                  <c:v>56686.855702480731</c:v>
                </c:pt>
                <c:pt idx="286" formatCode="#,##0\ ">
                  <c:v>56749.932379194026</c:v>
                </c:pt>
                <c:pt idx="287" formatCode="#,##0\ ">
                  <c:v>56817.214167688209</c:v>
                </c:pt>
                <c:pt idx="288" formatCode="#,##0\ ">
                  <c:v>56882.393400291949</c:v>
                </c:pt>
                <c:pt idx="289" formatCode="#,##0\ ">
                  <c:v>56941.264965224364</c:v>
                </c:pt>
                <c:pt idx="290" formatCode="#,##0\ ">
                  <c:v>57012.751865499435</c:v>
                </c:pt>
                <c:pt idx="291" formatCode="#,##0\ ">
                  <c:v>57075.82854221273</c:v>
                </c:pt>
                <c:pt idx="292" formatCode="#,##0\ ">
                  <c:v>57143.110330706913</c:v>
                </c:pt>
                <c:pt idx="293" formatCode="#,##0\ ">
                  <c:v>57206.187007420209</c:v>
                </c:pt>
                <c:pt idx="294" formatCode="#,##0\ ">
                  <c:v>57273.468795914392</c:v>
                </c:pt>
                <c:pt idx="295" formatCode="#,##0\ ">
                  <c:v>57338.648028518131</c:v>
                </c:pt>
                <c:pt idx="296" formatCode="#,##0\ ">
                  <c:v>57401.724705231427</c:v>
                </c:pt>
                <c:pt idx="297" formatCode="#,##0\ ">
                  <c:v>57469.006493725617</c:v>
                </c:pt>
                <c:pt idx="298" formatCode="#,##0\ ">
                  <c:v>57532.083170438913</c:v>
                </c:pt>
                <c:pt idx="299" formatCode="#,##0\ ">
                  <c:v>57599.364958933096</c:v>
                </c:pt>
                <c:pt idx="300" formatCode="#,##0\ ">
                  <c:v>57664.544191536836</c:v>
                </c:pt>
                <c:pt idx="301" formatCode="#,##0\ ">
                  <c:v>57725.518312359694</c:v>
                </c:pt>
                <c:pt idx="302" formatCode="#,##0\ ">
                  <c:v>57794.902656744322</c:v>
                </c:pt>
                <c:pt idx="303" formatCode="#,##0\ ">
                  <c:v>57857.979333457617</c:v>
                </c:pt>
                <c:pt idx="304" formatCode="#,##0\ ">
                  <c:v>57925.2611219518</c:v>
                </c:pt>
                <c:pt idx="305" formatCode="#,##0\ ">
                  <c:v>57988.337798665096</c:v>
                </c:pt>
                <c:pt idx="306" formatCode="#,##0\ ">
                  <c:v>58055.619587159279</c:v>
                </c:pt>
                <c:pt idx="307" formatCode="#,##0\ ">
                  <c:v>58120.798819763018</c:v>
                </c:pt>
                <c:pt idx="308" formatCode="#,##0\ ">
                  <c:v>58183.875496476314</c:v>
                </c:pt>
                <c:pt idx="309" formatCode="#,##0\ ">
                  <c:v>58251.157284970497</c:v>
                </c:pt>
                <c:pt idx="310" formatCode="#,##0\ ">
                  <c:v>58314.2339616838</c:v>
                </c:pt>
                <c:pt idx="311" formatCode="#,##0\ ">
                  <c:v>58381.515750177983</c:v>
                </c:pt>
                <c:pt idx="312" formatCode="#,##0\ ">
                  <c:v>58446.694982781723</c:v>
                </c:pt>
                <c:pt idx="313" formatCode="#,##0\ ">
                  <c:v>58505.56654771413</c:v>
                </c:pt>
                <c:pt idx="314" formatCode="#,##0\ ">
                  <c:v>58577.053447989209</c:v>
                </c:pt>
                <c:pt idx="315" formatCode="#,##0\ ">
                  <c:v>58640.130124702504</c:v>
                </c:pt>
                <c:pt idx="316" formatCode="#,##0\ ">
                  <c:v>58707.411913196687</c:v>
                </c:pt>
                <c:pt idx="317" formatCode="#,##0\ ">
                  <c:v>58770.488589909983</c:v>
                </c:pt>
                <c:pt idx="318" formatCode="#,##0\ ">
                  <c:v>58837.770378404166</c:v>
                </c:pt>
                <c:pt idx="319" formatCode="#,##0\ ">
                  <c:v>58902.949611007905</c:v>
                </c:pt>
                <c:pt idx="320" formatCode="#,##0\ ">
                  <c:v>58966.026287721201</c:v>
                </c:pt>
                <c:pt idx="321" formatCode="#,##0\ ">
                  <c:v>59033.308076215384</c:v>
                </c:pt>
                <c:pt idx="322" formatCode="#,##0\ ">
                  <c:v>59096.38475292868</c:v>
                </c:pt>
                <c:pt idx="323" formatCode="#,##0\ ">
                  <c:v>59163.66654142287</c:v>
                </c:pt>
                <c:pt idx="324" formatCode="#,##0\ ">
                  <c:v>59228.845774026609</c:v>
                </c:pt>
                <c:pt idx="325" formatCode="#,##0\ ">
                  <c:v>59287.717338959017</c:v>
                </c:pt>
                <c:pt idx="326" formatCode="#,##0\ ">
                  <c:v>59359.204239234088</c:v>
                </c:pt>
                <c:pt idx="327" formatCode="#,##0\ ">
                  <c:v>59422.280915947391</c:v>
                </c:pt>
                <c:pt idx="328" formatCode="#,##0\ ">
                  <c:v>59489.562704441574</c:v>
                </c:pt>
                <c:pt idx="329" formatCode="#,##0\ ">
                  <c:v>59552.63938115487</c:v>
                </c:pt>
                <c:pt idx="330" formatCode="#,##0\ ">
                  <c:v>59619.921169649053</c:v>
                </c:pt>
                <c:pt idx="331" formatCode="#,##0\ ">
                  <c:v>59685.100402252792</c:v>
                </c:pt>
                <c:pt idx="332" formatCode="#,##0\ ">
                  <c:v>59748.177078966088</c:v>
                </c:pt>
                <c:pt idx="333" formatCode="#,##0\ ">
                  <c:v>59815.458867460271</c:v>
                </c:pt>
                <c:pt idx="334" formatCode="#,##0\ ">
                  <c:v>59878.535544173566</c:v>
                </c:pt>
                <c:pt idx="335" formatCode="#,##0\ ">
                  <c:v>59945.81733266775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76-4FA3-8D72-C66DBA24D7BF}"/>
            </c:ext>
          </c:extLst>
        </c:ser>
        <c:ser>
          <c:idx val="2"/>
          <c:order val="2"/>
          <c:tx>
            <c:strRef>
              <c:f>Cl_Resid_Mensual!$D$1</c:f>
              <c:strCache>
                <c:ptCount val="1"/>
                <c:pt idx="0">
                  <c:v>Límite de confianza inferior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Cl_Resid_Mensual!$A$2:$A$337</c:f>
              <c:numCache>
                <c:formatCode>mmm\-yy</c:formatCode>
                <c:ptCount val="336"/>
                <c:pt idx="0">
                  <c:v>40574</c:v>
                </c:pt>
                <c:pt idx="1">
                  <c:v>40602</c:v>
                </c:pt>
                <c:pt idx="2">
                  <c:v>40633</c:v>
                </c:pt>
                <c:pt idx="3">
                  <c:v>40663</c:v>
                </c:pt>
                <c:pt idx="4">
                  <c:v>40694</c:v>
                </c:pt>
                <c:pt idx="5">
                  <c:v>40724</c:v>
                </c:pt>
                <c:pt idx="6">
                  <c:v>40755</c:v>
                </c:pt>
                <c:pt idx="7">
                  <c:v>40786</c:v>
                </c:pt>
                <c:pt idx="8">
                  <c:v>40816</c:v>
                </c:pt>
                <c:pt idx="9">
                  <c:v>40847</c:v>
                </c:pt>
                <c:pt idx="10">
                  <c:v>40877</c:v>
                </c:pt>
                <c:pt idx="11">
                  <c:v>40908</c:v>
                </c:pt>
                <c:pt idx="12">
                  <c:v>40939</c:v>
                </c:pt>
                <c:pt idx="13">
                  <c:v>40968</c:v>
                </c:pt>
                <c:pt idx="14">
                  <c:v>40999</c:v>
                </c:pt>
                <c:pt idx="15">
                  <c:v>41029</c:v>
                </c:pt>
                <c:pt idx="16">
                  <c:v>41060</c:v>
                </c:pt>
                <c:pt idx="17">
                  <c:v>41090</c:v>
                </c:pt>
                <c:pt idx="18">
                  <c:v>41121</c:v>
                </c:pt>
                <c:pt idx="19">
                  <c:v>41152</c:v>
                </c:pt>
                <c:pt idx="20">
                  <c:v>41182</c:v>
                </c:pt>
                <c:pt idx="21">
                  <c:v>41213</c:v>
                </c:pt>
                <c:pt idx="22">
                  <c:v>41243</c:v>
                </c:pt>
                <c:pt idx="23">
                  <c:v>41274</c:v>
                </c:pt>
                <c:pt idx="24">
                  <c:v>41305</c:v>
                </c:pt>
                <c:pt idx="25">
                  <c:v>41333</c:v>
                </c:pt>
                <c:pt idx="26">
                  <c:v>41364</c:v>
                </c:pt>
                <c:pt idx="27">
                  <c:v>41394</c:v>
                </c:pt>
                <c:pt idx="28">
                  <c:v>41425</c:v>
                </c:pt>
                <c:pt idx="29">
                  <c:v>41455</c:v>
                </c:pt>
                <c:pt idx="30">
                  <c:v>41486</c:v>
                </c:pt>
                <c:pt idx="31">
                  <c:v>41517</c:v>
                </c:pt>
                <c:pt idx="32">
                  <c:v>41547</c:v>
                </c:pt>
                <c:pt idx="33">
                  <c:v>41578</c:v>
                </c:pt>
                <c:pt idx="34">
                  <c:v>41608</c:v>
                </c:pt>
                <c:pt idx="35">
                  <c:v>41639</c:v>
                </c:pt>
                <c:pt idx="36">
                  <c:v>41670</c:v>
                </c:pt>
                <c:pt idx="37">
                  <c:v>41698</c:v>
                </c:pt>
                <c:pt idx="38">
                  <c:v>41729</c:v>
                </c:pt>
                <c:pt idx="39">
                  <c:v>41759</c:v>
                </c:pt>
                <c:pt idx="40">
                  <c:v>41790</c:v>
                </c:pt>
                <c:pt idx="41">
                  <c:v>41820</c:v>
                </c:pt>
                <c:pt idx="42">
                  <c:v>41851</c:v>
                </c:pt>
                <c:pt idx="43">
                  <c:v>41882</c:v>
                </c:pt>
                <c:pt idx="44">
                  <c:v>41912</c:v>
                </c:pt>
                <c:pt idx="45">
                  <c:v>41943</c:v>
                </c:pt>
                <c:pt idx="46">
                  <c:v>41973</c:v>
                </c:pt>
                <c:pt idx="47">
                  <c:v>42004</c:v>
                </c:pt>
                <c:pt idx="48">
                  <c:v>42035</c:v>
                </c:pt>
                <c:pt idx="49">
                  <c:v>42063</c:v>
                </c:pt>
                <c:pt idx="50">
                  <c:v>42094</c:v>
                </c:pt>
                <c:pt idx="51">
                  <c:v>42124</c:v>
                </c:pt>
                <c:pt idx="52">
                  <c:v>42155</c:v>
                </c:pt>
                <c:pt idx="53">
                  <c:v>42185</c:v>
                </c:pt>
                <c:pt idx="54">
                  <c:v>42216</c:v>
                </c:pt>
                <c:pt idx="55">
                  <c:v>42247</c:v>
                </c:pt>
                <c:pt idx="56">
                  <c:v>42277</c:v>
                </c:pt>
                <c:pt idx="57">
                  <c:v>42308</c:v>
                </c:pt>
                <c:pt idx="58">
                  <c:v>42338</c:v>
                </c:pt>
                <c:pt idx="59">
                  <c:v>42369</c:v>
                </c:pt>
                <c:pt idx="60">
                  <c:v>42400</c:v>
                </c:pt>
                <c:pt idx="61">
                  <c:v>42429</c:v>
                </c:pt>
                <c:pt idx="62">
                  <c:v>42460</c:v>
                </c:pt>
                <c:pt idx="63">
                  <c:v>42490</c:v>
                </c:pt>
                <c:pt idx="64">
                  <c:v>42521</c:v>
                </c:pt>
                <c:pt idx="65">
                  <c:v>42551</c:v>
                </c:pt>
                <c:pt idx="66">
                  <c:v>42582</c:v>
                </c:pt>
                <c:pt idx="67">
                  <c:v>42613</c:v>
                </c:pt>
                <c:pt idx="68">
                  <c:v>42643</c:v>
                </c:pt>
                <c:pt idx="69">
                  <c:v>42674</c:v>
                </c:pt>
                <c:pt idx="70">
                  <c:v>42704</c:v>
                </c:pt>
                <c:pt idx="71">
                  <c:v>42735</c:v>
                </c:pt>
                <c:pt idx="72">
                  <c:v>42766</c:v>
                </c:pt>
                <c:pt idx="73">
                  <c:v>42794</c:v>
                </c:pt>
                <c:pt idx="74">
                  <c:v>42825</c:v>
                </c:pt>
                <c:pt idx="75">
                  <c:v>42855</c:v>
                </c:pt>
                <c:pt idx="76">
                  <c:v>42886</c:v>
                </c:pt>
                <c:pt idx="77">
                  <c:v>42916</c:v>
                </c:pt>
                <c:pt idx="78">
                  <c:v>42947</c:v>
                </c:pt>
                <c:pt idx="79">
                  <c:v>42978</c:v>
                </c:pt>
                <c:pt idx="80">
                  <c:v>43008</c:v>
                </c:pt>
                <c:pt idx="81">
                  <c:v>43039</c:v>
                </c:pt>
                <c:pt idx="82">
                  <c:v>43069</c:v>
                </c:pt>
                <c:pt idx="83">
                  <c:v>43100</c:v>
                </c:pt>
                <c:pt idx="84">
                  <c:v>43131</c:v>
                </c:pt>
                <c:pt idx="85">
                  <c:v>43159</c:v>
                </c:pt>
                <c:pt idx="86">
                  <c:v>43190</c:v>
                </c:pt>
                <c:pt idx="87">
                  <c:v>43220</c:v>
                </c:pt>
                <c:pt idx="88">
                  <c:v>43251</c:v>
                </c:pt>
                <c:pt idx="89">
                  <c:v>43281</c:v>
                </c:pt>
                <c:pt idx="90">
                  <c:v>43312</c:v>
                </c:pt>
                <c:pt idx="91">
                  <c:v>43343</c:v>
                </c:pt>
                <c:pt idx="92">
                  <c:v>43373</c:v>
                </c:pt>
                <c:pt idx="93">
                  <c:v>43404</c:v>
                </c:pt>
                <c:pt idx="94">
                  <c:v>43434</c:v>
                </c:pt>
                <c:pt idx="95">
                  <c:v>43465</c:v>
                </c:pt>
                <c:pt idx="96">
                  <c:v>43496</c:v>
                </c:pt>
                <c:pt idx="97">
                  <c:v>43524</c:v>
                </c:pt>
                <c:pt idx="98">
                  <c:v>43555</c:v>
                </c:pt>
                <c:pt idx="99">
                  <c:v>43585</c:v>
                </c:pt>
                <c:pt idx="100">
                  <c:v>43616</c:v>
                </c:pt>
                <c:pt idx="101">
                  <c:v>43646</c:v>
                </c:pt>
                <c:pt idx="102">
                  <c:v>43677</c:v>
                </c:pt>
                <c:pt idx="103">
                  <c:v>43708</c:v>
                </c:pt>
                <c:pt idx="104">
                  <c:v>43738</c:v>
                </c:pt>
                <c:pt idx="105">
                  <c:v>43769</c:v>
                </c:pt>
                <c:pt idx="106">
                  <c:v>43799</c:v>
                </c:pt>
                <c:pt idx="107">
                  <c:v>43830</c:v>
                </c:pt>
                <c:pt idx="108">
                  <c:v>43861</c:v>
                </c:pt>
                <c:pt idx="109">
                  <c:v>43890</c:v>
                </c:pt>
                <c:pt idx="110">
                  <c:v>43921</c:v>
                </c:pt>
                <c:pt idx="111">
                  <c:v>43951</c:v>
                </c:pt>
                <c:pt idx="112">
                  <c:v>43982</c:v>
                </c:pt>
                <c:pt idx="113">
                  <c:v>44012</c:v>
                </c:pt>
                <c:pt idx="114">
                  <c:v>44043</c:v>
                </c:pt>
                <c:pt idx="115">
                  <c:v>44074</c:v>
                </c:pt>
                <c:pt idx="116">
                  <c:v>44104</c:v>
                </c:pt>
                <c:pt idx="117">
                  <c:v>44135</c:v>
                </c:pt>
                <c:pt idx="118">
                  <c:v>44165</c:v>
                </c:pt>
                <c:pt idx="119">
                  <c:v>44196</c:v>
                </c:pt>
                <c:pt idx="120">
                  <c:v>44227</c:v>
                </c:pt>
                <c:pt idx="121">
                  <c:v>44255</c:v>
                </c:pt>
                <c:pt idx="122">
                  <c:v>44286</c:v>
                </c:pt>
                <c:pt idx="123">
                  <c:v>44316</c:v>
                </c:pt>
                <c:pt idx="124">
                  <c:v>44347</c:v>
                </c:pt>
                <c:pt idx="125">
                  <c:v>44377</c:v>
                </c:pt>
                <c:pt idx="126">
                  <c:v>44408</c:v>
                </c:pt>
                <c:pt idx="127">
                  <c:v>44439</c:v>
                </c:pt>
                <c:pt idx="128">
                  <c:v>44469</c:v>
                </c:pt>
                <c:pt idx="129">
                  <c:v>44500</c:v>
                </c:pt>
                <c:pt idx="130">
                  <c:v>44530</c:v>
                </c:pt>
                <c:pt idx="131">
                  <c:v>44561</c:v>
                </c:pt>
                <c:pt idx="132">
                  <c:v>44592</c:v>
                </c:pt>
                <c:pt idx="133">
                  <c:v>44620</c:v>
                </c:pt>
                <c:pt idx="134">
                  <c:v>44651</c:v>
                </c:pt>
                <c:pt idx="135">
                  <c:v>44681</c:v>
                </c:pt>
                <c:pt idx="136">
                  <c:v>44712</c:v>
                </c:pt>
                <c:pt idx="137">
                  <c:v>44742</c:v>
                </c:pt>
                <c:pt idx="138">
                  <c:v>44773</c:v>
                </c:pt>
                <c:pt idx="139">
                  <c:v>44804</c:v>
                </c:pt>
                <c:pt idx="140">
                  <c:v>44834</c:v>
                </c:pt>
                <c:pt idx="141">
                  <c:v>44865</c:v>
                </c:pt>
                <c:pt idx="142">
                  <c:v>44895</c:v>
                </c:pt>
                <c:pt idx="143">
                  <c:v>44926</c:v>
                </c:pt>
                <c:pt idx="144">
                  <c:v>44957</c:v>
                </c:pt>
                <c:pt idx="145">
                  <c:v>44985</c:v>
                </c:pt>
                <c:pt idx="146">
                  <c:v>45016</c:v>
                </c:pt>
                <c:pt idx="147">
                  <c:v>45046</c:v>
                </c:pt>
                <c:pt idx="148">
                  <c:v>45077</c:v>
                </c:pt>
                <c:pt idx="149">
                  <c:v>45107</c:v>
                </c:pt>
                <c:pt idx="150">
                  <c:v>45138</c:v>
                </c:pt>
                <c:pt idx="151">
                  <c:v>45169</c:v>
                </c:pt>
                <c:pt idx="152">
                  <c:v>45199</c:v>
                </c:pt>
                <c:pt idx="153">
                  <c:v>45230</c:v>
                </c:pt>
                <c:pt idx="154">
                  <c:v>45260</c:v>
                </c:pt>
                <c:pt idx="155">
                  <c:v>45291</c:v>
                </c:pt>
                <c:pt idx="156">
                  <c:v>45322</c:v>
                </c:pt>
                <c:pt idx="157">
                  <c:v>45351</c:v>
                </c:pt>
                <c:pt idx="158">
                  <c:v>45382</c:v>
                </c:pt>
                <c:pt idx="159">
                  <c:v>45412</c:v>
                </c:pt>
                <c:pt idx="160">
                  <c:v>45443</c:v>
                </c:pt>
                <c:pt idx="161">
                  <c:v>45473</c:v>
                </c:pt>
                <c:pt idx="162">
                  <c:v>45504</c:v>
                </c:pt>
                <c:pt idx="163">
                  <c:v>45535</c:v>
                </c:pt>
                <c:pt idx="164">
                  <c:v>45565</c:v>
                </c:pt>
                <c:pt idx="165">
                  <c:v>45596</c:v>
                </c:pt>
                <c:pt idx="166">
                  <c:v>45626</c:v>
                </c:pt>
                <c:pt idx="167">
                  <c:v>45657</c:v>
                </c:pt>
                <c:pt idx="168">
                  <c:v>45688</c:v>
                </c:pt>
                <c:pt idx="169">
                  <c:v>45716</c:v>
                </c:pt>
                <c:pt idx="170">
                  <c:v>45747</c:v>
                </c:pt>
                <c:pt idx="171">
                  <c:v>45777</c:v>
                </c:pt>
                <c:pt idx="172">
                  <c:v>45808</c:v>
                </c:pt>
                <c:pt idx="173">
                  <c:v>45838</c:v>
                </c:pt>
                <c:pt idx="174">
                  <c:v>45869</c:v>
                </c:pt>
                <c:pt idx="175">
                  <c:v>45900</c:v>
                </c:pt>
                <c:pt idx="176">
                  <c:v>45930</c:v>
                </c:pt>
                <c:pt idx="177">
                  <c:v>45961</c:v>
                </c:pt>
                <c:pt idx="178">
                  <c:v>45991</c:v>
                </c:pt>
                <c:pt idx="179">
                  <c:v>46022</c:v>
                </c:pt>
                <c:pt idx="180">
                  <c:v>46053</c:v>
                </c:pt>
                <c:pt idx="181">
                  <c:v>46081</c:v>
                </c:pt>
                <c:pt idx="182">
                  <c:v>46112</c:v>
                </c:pt>
                <c:pt idx="183">
                  <c:v>46142</c:v>
                </c:pt>
                <c:pt idx="184">
                  <c:v>46173</c:v>
                </c:pt>
                <c:pt idx="185">
                  <c:v>46203</c:v>
                </c:pt>
                <c:pt idx="186">
                  <c:v>46234</c:v>
                </c:pt>
                <c:pt idx="187">
                  <c:v>46265</c:v>
                </c:pt>
                <c:pt idx="188">
                  <c:v>46295</c:v>
                </c:pt>
                <c:pt idx="189">
                  <c:v>46326</c:v>
                </c:pt>
                <c:pt idx="190">
                  <c:v>46356</c:v>
                </c:pt>
                <c:pt idx="191">
                  <c:v>46387</c:v>
                </c:pt>
                <c:pt idx="192">
                  <c:v>46418</c:v>
                </c:pt>
                <c:pt idx="193">
                  <c:v>46446</c:v>
                </c:pt>
                <c:pt idx="194">
                  <c:v>46477</c:v>
                </c:pt>
                <c:pt idx="195">
                  <c:v>46507</c:v>
                </c:pt>
                <c:pt idx="196">
                  <c:v>46538</c:v>
                </c:pt>
                <c:pt idx="197">
                  <c:v>46568</c:v>
                </c:pt>
                <c:pt idx="198">
                  <c:v>46599</c:v>
                </c:pt>
                <c:pt idx="199">
                  <c:v>46630</c:v>
                </c:pt>
                <c:pt idx="200">
                  <c:v>46660</c:v>
                </c:pt>
                <c:pt idx="201">
                  <c:v>46691</c:v>
                </c:pt>
                <c:pt idx="202">
                  <c:v>46721</c:v>
                </c:pt>
                <c:pt idx="203">
                  <c:v>46752</c:v>
                </c:pt>
                <c:pt idx="204">
                  <c:v>46783</c:v>
                </c:pt>
                <c:pt idx="205">
                  <c:v>46812</c:v>
                </c:pt>
                <c:pt idx="206">
                  <c:v>46843</c:v>
                </c:pt>
                <c:pt idx="207">
                  <c:v>46873</c:v>
                </c:pt>
                <c:pt idx="208">
                  <c:v>46904</c:v>
                </c:pt>
                <c:pt idx="209">
                  <c:v>46934</c:v>
                </c:pt>
                <c:pt idx="210">
                  <c:v>46965</c:v>
                </c:pt>
                <c:pt idx="211">
                  <c:v>46996</c:v>
                </c:pt>
                <c:pt idx="212">
                  <c:v>47026</c:v>
                </c:pt>
                <c:pt idx="213">
                  <c:v>47057</c:v>
                </c:pt>
                <c:pt idx="214">
                  <c:v>47087</c:v>
                </c:pt>
                <c:pt idx="215">
                  <c:v>47118</c:v>
                </c:pt>
                <c:pt idx="216">
                  <c:v>47149</c:v>
                </c:pt>
                <c:pt idx="217">
                  <c:v>47177</c:v>
                </c:pt>
                <c:pt idx="218">
                  <c:v>47208</c:v>
                </c:pt>
                <c:pt idx="219">
                  <c:v>47238</c:v>
                </c:pt>
                <c:pt idx="220">
                  <c:v>47269</c:v>
                </c:pt>
                <c:pt idx="221">
                  <c:v>47299</c:v>
                </c:pt>
                <c:pt idx="222">
                  <c:v>47330</c:v>
                </c:pt>
                <c:pt idx="223">
                  <c:v>47361</c:v>
                </c:pt>
                <c:pt idx="224">
                  <c:v>47391</c:v>
                </c:pt>
                <c:pt idx="225">
                  <c:v>47422</c:v>
                </c:pt>
                <c:pt idx="226">
                  <c:v>47452</c:v>
                </c:pt>
                <c:pt idx="227">
                  <c:v>47483</c:v>
                </c:pt>
                <c:pt idx="228">
                  <c:v>47514</c:v>
                </c:pt>
                <c:pt idx="229">
                  <c:v>47542</c:v>
                </c:pt>
                <c:pt idx="230">
                  <c:v>47573</c:v>
                </c:pt>
                <c:pt idx="231">
                  <c:v>47603</c:v>
                </c:pt>
                <c:pt idx="232">
                  <c:v>47634</c:v>
                </c:pt>
                <c:pt idx="233">
                  <c:v>47664</c:v>
                </c:pt>
                <c:pt idx="234">
                  <c:v>47695</c:v>
                </c:pt>
                <c:pt idx="235">
                  <c:v>47726</c:v>
                </c:pt>
                <c:pt idx="236">
                  <c:v>47756</c:v>
                </c:pt>
                <c:pt idx="237">
                  <c:v>47787</c:v>
                </c:pt>
                <c:pt idx="238">
                  <c:v>47817</c:v>
                </c:pt>
                <c:pt idx="239">
                  <c:v>47848</c:v>
                </c:pt>
                <c:pt idx="240">
                  <c:v>47879</c:v>
                </c:pt>
                <c:pt idx="241">
                  <c:v>47907</c:v>
                </c:pt>
                <c:pt idx="242">
                  <c:v>47938</c:v>
                </c:pt>
                <c:pt idx="243">
                  <c:v>47968</c:v>
                </c:pt>
                <c:pt idx="244">
                  <c:v>47999</c:v>
                </c:pt>
                <c:pt idx="245">
                  <c:v>48029</c:v>
                </c:pt>
                <c:pt idx="246">
                  <c:v>48060</c:v>
                </c:pt>
                <c:pt idx="247">
                  <c:v>48091</c:v>
                </c:pt>
                <c:pt idx="248">
                  <c:v>48121</c:v>
                </c:pt>
                <c:pt idx="249">
                  <c:v>48152</c:v>
                </c:pt>
                <c:pt idx="250">
                  <c:v>48182</c:v>
                </c:pt>
                <c:pt idx="251">
                  <c:v>48213</c:v>
                </c:pt>
                <c:pt idx="252">
                  <c:v>48244</c:v>
                </c:pt>
                <c:pt idx="253">
                  <c:v>48273</c:v>
                </c:pt>
                <c:pt idx="254">
                  <c:v>48304</c:v>
                </c:pt>
                <c:pt idx="255">
                  <c:v>48334</c:v>
                </c:pt>
                <c:pt idx="256">
                  <c:v>48365</c:v>
                </c:pt>
                <c:pt idx="257">
                  <c:v>48395</c:v>
                </c:pt>
                <c:pt idx="258">
                  <c:v>48426</c:v>
                </c:pt>
                <c:pt idx="259">
                  <c:v>48457</c:v>
                </c:pt>
                <c:pt idx="260">
                  <c:v>48487</c:v>
                </c:pt>
                <c:pt idx="261">
                  <c:v>48518</c:v>
                </c:pt>
                <c:pt idx="262">
                  <c:v>48548</c:v>
                </c:pt>
                <c:pt idx="263">
                  <c:v>48579</c:v>
                </c:pt>
                <c:pt idx="264">
                  <c:v>48610</c:v>
                </c:pt>
                <c:pt idx="265">
                  <c:v>48638</c:v>
                </c:pt>
                <c:pt idx="266">
                  <c:v>48669</c:v>
                </c:pt>
                <c:pt idx="267">
                  <c:v>48699</c:v>
                </c:pt>
                <c:pt idx="268">
                  <c:v>48730</c:v>
                </c:pt>
                <c:pt idx="269">
                  <c:v>48760</c:v>
                </c:pt>
                <c:pt idx="270">
                  <c:v>48791</c:v>
                </c:pt>
                <c:pt idx="271">
                  <c:v>48822</c:v>
                </c:pt>
                <c:pt idx="272">
                  <c:v>48852</c:v>
                </c:pt>
                <c:pt idx="273">
                  <c:v>48883</c:v>
                </c:pt>
                <c:pt idx="274">
                  <c:v>48913</c:v>
                </c:pt>
                <c:pt idx="275">
                  <c:v>48944</c:v>
                </c:pt>
                <c:pt idx="276">
                  <c:v>48975</c:v>
                </c:pt>
                <c:pt idx="277">
                  <c:v>49003</c:v>
                </c:pt>
                <c:pt idx="278">
                  <c:v>49034</c:v>
                </c:pt>
                <c:pt idx="279">
                  <c:v>49064</c:v>
                </c:pt>
                <c:pt idx="280">
                  <c:v>49095</c:v>
                </c:pt>
                <c:pt idx="281">
                  <c:v>49125</c:v>
                </c:pt>
                <c:pt idx="282">
                  <c:v>49156</c:v>
                </c:pt>
                <c:pt idx="283">
                  <c:v>49187</c:v>
                </c:pt>
                <c:pt idx="284">
                  <c:v>49217</c:v>
                </c:pt>
                <c:pt idx="285">
                  <c:v>49248</c:v>
                </c:pt>
                <c:pt idx="286">
                  <c:v>49278</c:v>
                </c:pt>
                <c:pt idx="287">
                  <c:v>49309</c:v>
                </c:pt>
                <c:pt idx="288">
                  <c:v>49340</c:v>
                </c:pt>
                <c:pt idx="289">
                  <c:v>49368</c:v>
                </c:pt>
                <c:pt idx="290">
                  <c:v>49399</c:v>
                </c:pt>
                <c:pt idx="291">
                  <c:v>49429</c:v>
                </c:pt>
                <c:pt idx="292">
                  <c:v>49460</c:v>
                </c:pt>
                <c:pt idx="293">
                  <c:v>49490</c:v>
                </c:pt>
                <c:pt idx="294">
                  <c:v>49521</c:v>
                </c:pt>
                <c:pt idx="295">
                  <c:v>49552</c:v>
                </c:pt>
                <c:pt idx="296">
                  <c:v>49582</c:v>
                </c:pt>
                <c:pt idx="297">
                  <c:v>49613</c:v>
                </c:pt>
                <c:pt idx="298">
                  <c:v>49643</c:v>
                </c:pt>
                <c:pt idx="299">
                  <c:v>49674</c:v>
                </c:pt>
                <c:pt idx="300">
                  <c:v>49705</c:v>
                </c:pt>
                <c:pt idx="301">
                  <c:v>49734</c:v>
                </c:pt>
                <c:pt idx="302">
                  <c:v>49765</c:v>
                </c:pt>
                <c:pt idx="303">
                  <c:v>49795</c:v>
                </c:pt>
                <c:pt idx="304">
                  <c:v>49826</c:v>
                </c:pt>
                <c:pt idx="305">
                  <c:v>49856</c:v>
                </c:pt>
                <c:pt idx="306">
                  <c:v>49887</c:v>
                </c:pt>
                <c:pt idx="307">
                  <c:v>49918</c:v>
                </c:pt>
                <c:pt idx="308">
                  <c:v>49948</c:v>
                </c:pt>
                <c:pt idx="309">
                  <c:v>49979</c:v>
                </c:pt>
                <c:pt idx="310">
                  <c:v>50009</c:v>
                </c:pt>
                <c:pt idx="311">
                  <c:v>50040</c:v>
                </c:pt>
                <c:pt idx="312">
                  <c:v>50071</c:v>
                </c:pt>
                <c:pt idx="313">
                  <c:v>50099</c:v>
                </c:pt>
                <c:pt idx="314">
                  <c:v>50130</c:v>
                </c:pt>
                <c:pt idx="315">
                  <c:v>50160</c:v>
                </c:pt>
                <c:pt idx="316">
                  <c:v>50191</c:v>
                </c:pt>
                <c:pt idx="317">
                  <c:v>50221</c:v>
                </c:pt>
                <c:pt idx="318">
                  <c:v>50252</c:v>
                </c:pt>
                <c:pt idx="319">
                  <c:v>50283</c:v>
                </c:pt>
                <c:pt idx="320">
                  <c:v>50313</c:v>
                </c:pt>
                <c:pt idx="321">
                  <c:v>50344</c:v>
                </c:pt>
                <c:pt idx="322">
                  <c:v>50374</c:v>
                </c:pt>
                <c:pt idx="323">
                  <c:v>50405</c:v>
                </c:pt>
                <c:pt idx="324">
                  <c:v>50436</c:v>
                </c:pt>
                <c:pt idx="325">
                  <c:v>50464</c:v>
                </c:pt>
                <c:pt idx="326">
                  <c:v>50495</c:v>
                </c:pt>
                <c:pt idx="327">
                  <c:v>50525</c:v>
                </c:pt>
                <c:pt idx="328">
                  <c:v>50556</c:v>
                </c:pt>
                <c:pt idx="329">
                  <c:v>50586</c:v>
                </c:pt>
                <c:pt idx="330">
                  <c:v>50617</c:v>
                </c:pt>
                <c:pt idx="331">
                  <c:v>50648</c:v>
                </c:pt>
                <c:pt idx="332">
                  <c:v>50678</c:v>
                </c:pt>
                <c:pt idx="333">
                  <c:v>50709</c:v>
                </c:pt>
                <c:pt idx="334">
                  <c:v>50739</c:v>
                </c:pt>
                <c:pt idx="335">
                  <c:v>50770</c:v>
                </c:pt>
              </c:numCache>
            </c:numRef>
          </c:cat>
          <c:val>
            <c:numRef>
              <c:f>Cl_Resid_Mensual!$D$2:$D$337</c:f>
              <c:numCache>
                <c:formatCode>General</c:formatCode>
                <c:ptCount val="336"/>
                <c:pt idx="143" formatCode="#,##0\ ">
                  <c:v>47439</c:v>
                </c:pt>
                <c:pt idx="144" formatCode="#,##0\ ">
                  <c:v>47309.003375302615</c:v>
                </c:pt>
                <c:pt idx="145" formatCode="#,##0\ ">
                  <c:v>47308.500903443848</c:v>
                </c:pt>
                <c:pt idx="146" formatCode="#,##0\ ">
                  <c:v>47323.003732746518</c:v>
                </c:pt>
                <c:pt idx="147" formatCode="#,##0\ ">
                  <c:v>47343.400351362594</c:v>
                </c:pt>
                <c:pt idx="148" formatCode="#,##0\ ">
                  <c:v>47370.228514275732</c:v>
                </c:pt>
                <c:pt idx="149" formatCode="#,##0\ ">
                  <c:v>47398.81620406123</c:v>
                </c:pt>
                <c:pt idx="150" formatCode="#,##0\ ">
                  <c:v>47432.10921836675</c:v>
                </c:pt>
                <c:pt idx="151" formatCode="#,##0\ ">
                  <c:v>47466.554686435251</c:v>
                </c:pt>
                <c:pt idx="152" formatCode="#,##0\ ">
                  <c:v>47501.574719669457</c:v>
                </c:pt>
                <c:pt idx="153" formatCode="#,##0\ ">
                  <c:v>47540.467005998813</c:v>
                </c:pt>
                <c:pt idx="154" formatCode="#,##0\ ">
                  <c:v>47578.159412086919</c:v>
                </c:pt>
                <c:pt idx="155" formatCode="#,##0\ ">
                  <c:v>47619.505191038792</c:v>
                </c:pt>
                <c:pt idx="156" formatCode="#,##0\ ">
                  <c:v>47660.542291405793</c:v>
                </c:pt>
                <c:pt idx="157" formatCode="#,##0\ ">
                  <c:v>47699.708889088484</c:v>
                </c:pt>
                <c:pt idx="158" formatCode="#,##0\ ">
                  <c:v>47745.100080417971</c:v>
                </c:pt>
                <c:pt idx="159" formatCode="#,##0\ ">
                  <c:v>47787.0453954771</c:v>
                </c:pt>
                <c:pt idx="160" formatCode="#,##0\ ">
                  <c:v>47832.437342482401</c:v>
                </c:pt>
                <c:pt idx="161" formatCode="#,##0\ ">
                  <c:v>47875.546424163229</c:v>
                </c:pt>
                <c:pt idx="162" formatCode="#,##0\ ">
                  <c:v>47922.073793770265</c:v>
                </c:pt>
                <c:pt idx="163" formatCode="#,##0\ ">
                  <c:v>47967.638896495751</c:v>
                </c:pt>
                <c:pt idx="164" formatCode="#,##0\ ">
                  <c:v>48012.160287186351</c:v>
                </c:pt>
                <c:pt idx="165" formatCode="#,##0\ ">
                  <c:v>48060.080697959675</c:v>
                </c:pt>
                <c:pt idx="166" formatCode="#,##0\ ">
                  <c:v>48105.380332474982</c:v>
                </c:pt>
                <c:pt idx="167" formatCode="#,##0\ ">
                  <c:v>48154.07516394055</c:v>
                </c:pt>
                <c:pt idx="168" formatCode="#,##0\ ">
                  <c:v>48201.592612938475</c:v>
                </c:pt>
                <c:pt idx="169" formatCode="#,##0\ ">
                  <c:v>48244.784406337298</c:v>
                </c:pt>
                <c:pt idx="170" formatCode="#,##0\ ">
                  <c:v>48297.564929830209</c:v>
                </c:pt>
                <c:pt idx="171" formatCode="#,##0\ ">
                  <c:v>48344.417580425041</c:v>
                </c:pt>
                <c:pt idx="172" formatCode="#,##0\ ">
                  <c:v>48394.671487588079</c:v>
                </c:pt>
                <c:pt idx="173" formatCode="#,##0\ ">
                  <c:v>48442.029259819225</c:v>
                </c:pt>
                <c:pt idx="174" formatCode="#,##0\ ">
                  <c:v>48492.794021594811</c:v>
                </c:pt>
                <c:pt idx="175" formatCode="#,##0\ ">
                  <c:v>48542.204571505717</c:v>
                </c:pt>
                <c:pt idx="176" formatCode="#,##0\ ">
                  <c:v>48590.228314796252</c:v>
                </c:pt>
                <c:pt idx="177" formatCode="#,##0\ ">
                  <c:v>48641.66930261672</c:v>
                </c:pt>
                <c:pt idx="178" formatCode="#,##0\ ">
                  <c:v>48690.086410349955</c:v>
                </c:pt>
                <c:pt idx="179" formatCode="#,##0\ ">
                  <c:v>48741.928220737056</c:v>
                </c:pt>
                <c:pt idx="180" formatCode="#,##0\ ">
                  <c:v>48792.334016448258</c:v>
                </c:pt>
                <c:pt idx="181" formatCode="#,##0\ ">
                  <c:v>48838.010173396498</c:v>
                </c:pt>
                <c:pt idx="182" formatCode="#,##0\ ">
                  <c:v>48893.660307877959</c:v>
                </c:pt>
                <c:pt idx="183" formatCode="#,##0\ ">
                  <c:v>48942.922018845005</c:v>
                </c:pt>
                <c:pt idx="184" formatCode="#,##0\ ">
                  <c:v>48995.627836830041</c:v>
                </c:pt>
                <c:pt idx="185" formatCode="#,##0\ ">
                  <c:v>49045.18211768836</c:v>
                </c:pt>
                <c:pt idx="186" formatCode="#,##0\ ">
                  <c:v>49098.188273760163</c:v>
                </c:pt>
                <c:pt idx="187" formatCode="#,##0\ ">
                  <c:v>49149.677279622381</c:v>
                </c:pt>
                <c:pt idx="188" formatCode="#,##0\ ">
                  <c:v>49199.631187086699</c:v>
                </c:pt>
                <c:pt idx="189" formatCode="#,##0\ ">
                  <c:v>49253.048423105363</c:v>
                </c:pt>
                <c:pt idx="190" formatCode="#,##0\ ">
                  <c:v>49303.24593410614</c:v>
                </c:pt>
                <c:pt idx="191" formatCode="#,##0\ ">
                  <c:v>49356.91422303929</c:v>
                </c:pt>
                <c:pt idx="192" formatCode="#,##0\ ">
                  <c:v>49409.022421204252</c:v>
                </c:pt>
                <c:pt idx="193" formatCode="#,##0\ ">
                  <c:v>49456.182934169738</c:v>
                </c:pt>
                <c:pt idx="194" formatCode="#,##0\ ">
                  <c:v>49513.570823058144</c:v>
                </c:pt>
                <c:pt idx="195" formatCode="#,##0\ ">
                  <c:v>49564.310722163318</c:v>
                </c:pt>
                <c:pt idx="196" formatCode="#,##0\ ">
                  <c:v>49618.539224171589</c:v>
                </c:pt>
                <c:pt idx="197" formatCode="#,##0\ ">
                  <c:v>49669.473243955421</c:v>
                </c:pt>
                <c:pt idx="198" formatCode="#,##0\ ">
                  <c:v>49723.902652220742</c:v>
                </c:pt>
                <c:pt idx="199" formatCode="#,##0\ ">
                  <c:v>49776.72532516245</c:v>
                </c:pt>
                <c:pt idx="200" formatCode="#,##0\ ">
                  <c:v>49827.92974441046</c:v>
                </c:pt>
                <c:pt idx="201" formatCode="#,##0\ ">
                  <c:v>49882.639352187922</c:v>
                </c:pt>
                <c:pt idx="202" formatCode="#,##0\ ">
                  <c:v>49934.01159007883</c:v>
                </c:pt>
                <c:pt idx="203" formatCode="#,##0\ ">
                  <c:v>49988.895299347918</c:v>
                </c:pt>
                <c:pt idx="204" formatCode="#,##0\ ">
                  <c:v>50042.145759171326</c:v>
                </c:pt>
                <c:pt idx="205" formatCode="#,##0\ ">
                  <c:v>50092.031332446299</c:v>
                </c:pt>
                <c:pt idx="206" formatCode="#,##0\ ">
                  <c:v>50148.881004032861</c:v>
                </c:pt>
                <c:pt idx="207" formatCode="#,##0\ ">
                  <c:v>50200.63507415542</c:v>
                </c:pt>
                <c:pt idx="208" formatCode="#,##0\ ">
                  <c:v>50255.915471438209</c:v>
                </c:pt>
                <c:pt idx="209" formatCode="#,##0\ ">
                  <c:v>50307.808953124942</c:v>
                </c:pt>
                <c:pt idx="210" formatCode="#,##0\ ">
                  <c:v>50363.234376610999</c:v>
                </c:pt>
                <c:pt idx="211" formatCode="#,##0\ ">
                  <c:v>50416.996178960326</c:v>
                </c:pt>
                <c:pt idx="212" formatCode="#,##0\ ">
                  <c:v>50469.086279211333</c:v>
                </c:pt>
                <c:pt idx="213" formatCode="#,##0\ ">
                  <c:v>50524.716409812383</c:v>
                </c:pt>
                <c:pt idx="214" formatCode="#,##0\ ">
                  <c:v>50576.929959648478</c:v>
                </c:pt>
                <c:pt idx="215" formatCode="#,##0\ ">
                  <c:v>50632.688718695535</c:v>
                </c:pt>
                <c:pt idx="216" formatCode="#,##0\ ">
                  <c:v>50686.765818380489</c:v>
                </c:pt>
                <c:pt idx="217" formatCode="#,##0\ ">
                  <c:v>50735.659252865997</c:v>
                </c:pt>
                <c:pt idx="218" formatCode="#,##0\ ">
                  <c:v>50795.095170867986</c:v>
                </c:pt>
                <c:pt idx="219" formatCode="#,##0\ ">
                  <c:v>50847.593660733197</c:v>
                </c:pt>
                <c:pt idx="220" formatCode="#,##0\ ">
                  <c:v>50903.64960390779</c:v>
                </c:pt>
                <c:pt idx="221" formatCode="#,##0\ ">
                  <c:v>50956.253533843395</c:v>
                </c:pt>
                <c:pt idx="222" formatCode="#,##0\ ">
                  <c:v>51012.419549167251</c:v>
                </c:pt>
                <c:pt idx="223" formatCode="#,##0\ ">
                  <c:v>51066.882517087819</c:v>
                </c:pt>
                <c:pt idx="224" formatCode="#,##0\ ">
                  <c:v>51119.636430123843</c:v>
                </c:pt>
                <c:pt idx="225" formatCode="#,##0\ ">
                  <c:v>51175.959110155905</c:v>
                </c:pt>
                <c:pt idx="226" formatCode="#,##0\ ">
                  <c:v>51228.807954371186</c:v>
                </c:pt>
                <c:pt idx="227" formatCode="#,##0\ ">
                  <c:v>51285.229850347932</c:v>
                </c:pt>
                <c:pt idx="228" formatCode="#,##0\ ">
                  <c:v>51339.935616707189</c:v>
                </c:pt>
                <c:pt idx="229" formatCode="#,##0\ ">
                  <c:v>51389.385661560416</c:v>
                </c:pt>
                <c:pt idx="230" formatCode="#,##0\ ">
                  <c:v>51449.483373840143</c:v>
                </c:pt>
                <c:pt idx="231" formatCode="#,##0\ ">
                  <c:v>51502.553573728357</c:v>
                </c:pt>
                <c:pt idx="232" formatCode="#,##0\ ">
                  <c:v>51559.206981592099</c:v>
                </c:pt>
                <c:pt idx="233" formatCode="#,##0\ ">
                  <c:v>51612.359883303943</c:v>
                </c:pt>
                <c:pt idx="234" formatCode="#,##0\ ">
                  <c:v>51669.099846096789</c:v>
                </c:pt>
                <c:pt idx="235" formatCode="#,##0\ ">
                  <c:v>51724.10779001355</c:v>
                </c:pt>
                <c:pt idx="236" formatCode="#,##0\ ">
                  <c:v>51777.379064633613</c:v>
                </c:pt>
                <c:pt idx="237" formatCode="#,##0\ ">
                  <c:v>51834.242970066582</c:v>
                </c:pt>
                <c:pt idx="238" formatCode="#,##0\ ">
                  <c:v>51887.589612697739</c:v>
                </c:pt>
                <c:pt idx="239" formatCode="#,##0\ ">
                  <c:v>51944.532465637458</c:v>
                </c:pt>
                <c:pt idx="240" formatCode="#,##0\ ">
                  <c:v>51999.733374755204</c:v>
                </c:pt>
                <c:pt idx="241" formatCode="#,##0\ ">
                  <c:v>52049.622837931121</c:v>
                </c:pt>
                <c:pt idx="242" formatCode="#,##0\ ">
                  <c:v>52110.244257364226</c:v>
                </c:pt>
                <c:pt idx="243" formatCode="#,##0\ ">
                  <c:v>52163.767972921938</c:v>
                </c:pt>
                <c:pt idx="244" formatCode="#,##0\ ">
                  <c:v>52220.896409116132</c:v>
                </c:pt>
                <c:pt idx="245" formatCode="#,##0\ ">
                  <c:v>52274.486759250198</c:v>
                </c:pt>
                <c:pt idx="246" formatCode="#,##0\ ">
                  <c:v>52331.685068662147</c:v>
                </c:pt>
                <c:pt idx="247" formatCode="#,##0\ ">
                  <c:v>52387.129165524209</c:v>
                </c:pt>
                <c:pt idx="248" formatCode="#,##0\ ">
                  <c:v>52440.815341368434</c:v>
                </c:pt>
                <c:pt idx="249" formatCode="#,##0\ ">
                  <c:v>52498.114168105232</c:v>
                </c:pt>
                <c:pt idx="250" formatCode="#,##0\ ">
                  <c:v>52551.861631583277</c:v>
                </c:pt>
                <c:pt idx="251" formatCode="#,##0\ ">
                  <c:v>52609.224767566964</c:v>
                </c:pt>
                <c:pt idx="252" formatCode="#,##0\ ">
                  <c:v>52664.825906881451</c:v>
                </c:pt>
                <c:pt idx="253" formatCode="#,##0\ ">
                  <c:v>52716.86639450799</c:v>
                </c:pt>
                <c:pt idx="254" formatCode="#,##0\ ">
                  <c:v>52776.117448776371</c:v>
                </c:pt>
                <c:pt idx="255" formatCode="#,##0\ ">
                  <c:v>52830.009743811817</c:v>
                </c:pt>
                <c:pt idx="256" formatCode="#,##0\ ">
                  <c:v>52887.524916166469</c:v>
                </c:pt>
                <c:pt idx="257" formatCode="#,##0\ ">
                  <c:v>52941.472016859894</c:v>
                </c:pt>
                <c:pt idx="258" formatCode="#,##0\ ">
                  <c:v>52999.044744575411</c:v>
                </c:pt>
                <c:pt idx="259" formatCode="#,##0\ ">
                  <c:v>53054.845723689825</c:v>
                </c:pt>
                <c:pt idx="260" formatCode="#,##0\ ">
                  <c:v>53108.871929203997</c:v>
                </c:pt>
                <c:pt idx="261" formatCode="#,##0\ ">
                  <c:v>53166.527752918752</c:v>
                </c:pt>
                <c:pt idx="262" formatCode="#,##0\ ">
                  <c:v>53220.604730630934</c:v>
                </c:pt>
                <c:pt idx="263" formatCode="#,##0\ ">
                  <c:v>53278.313902022404</c:v>
                </c:pt>
                <c:pt idx="264" formatCode="#,##0\ ">
                  <c:v>53334.245062720802</c:v>
                </c:pt>
                <c:pt idx="265" formatCode="#,##0\ ">
                  <c:v>53384.784150628351</c:v>
                </c:pt>
                <c:pt idx="266" formatCode="#,##0\ ">
                  <c:v>53446.181709421668</c:v>
                </c:pt>
                <c:pt idx="267" formatCode="#,##0\ ">
                  <c:v>53500.379220976298</c:v>
                </c:pt>
                <c:pt idx="268" formatCode="#,##0\ ">
                  <c:v>53558.215083198556</c:v>
                </c:pt>
                <c:pt idx="269" formatCode="#,##0\ ">
                  <c:v>53612.458407280043</c:v>
                </c:pt>
                <c:pt idx="270" formatCode="#,##0\ ">
                  <c:v>53670.342437815969</c:v>
                </c:pt>
                <c:pt idx="271" formatCode="#,##0\ ">
                  <c:v>53726.440530123204</c:v>
                </c:pt>
                <c:pt idx="272" formatCode="#,##0\ ">
                  <c:v>53780.750172591521</c:v>
                </c:pt>
                <c:pt idx="273" formatCode="#,##0\ ">
                  <c:v>53838.703946861351</c:v>
                </c:pt>
                <c:pt idx="274" formatCode="#,##0\ ">
                  <c:v>53893.056275076895</c:v>
                </c:pt>
                <c:pt idx="275" formatCode="#,##0\ ">
                  <c:v>53951.054949195786</c:v>
                </c:pt>
                <c:pt idx="276" formatCode="#,##0\ ">
                  <c:v>54007.262546036603</c:v>
                </c:pt>
                <c:pt idx="277" formatCode="#,##0\ ">
                  <c:v>54058.048007675883</c:v>
                </c:pt>
                <c:pt idx="278" formatCode="#,##0\ ">
                  <c:v>54119.740483579837</c:v>
                </c:pt>
                <c:pt idx="279" formatCode="#,##0\ ">
                  <c:v>54174.194523119382</c:v>
                </c:pt>
                <c:pt idx="280" formatCode="#,##0\ ">
                  <c:v>54232.30021362532</c:v>
                </c:pt>
                <c:pt idx="281" formatCode="#,##0\ ">
                  <c:v>54286.793049295389</c:v>
                </c:pt>
                <c:pt idx="282" formatCode="#,##0\ ">
                  <c:v>54344.939570244082</c:v>
                </c:pt>
                <c:pt idx="283" formatCode="#,##0\ ">
                  <c:v>54401.288453621666</c:v>
                </c:pt>
                <c:pt idx="284" formatCode="#,##0\ ">
                  <c:v>54455.837584311077</c:v>
                </c:pt>
                <c:pt idx="285" formatCode="#,##0\ ">
                  <c:v>54514.043362643723</c:v>
                </c:pt>
                <c:pt idx="286" formatCode="#,##0\ ">
                  <c:v>54568.628810810951</c:v>
                </c:pt>
                <c:pt idx="287" formatCode="#,##0\ ">
                  <c:v>54626.872824264268</c:v>
                </c:pt>
                <c:pt idx="288" formatCode="#,##0\ ">
                  <c:v>54683.314914879011</c:v>
                </c:pt>
                <c:pt idx="289" formatCode="#,##0\ ">
                  <c:v>54734.309556773871</c:v>
                </c:pt>
                <c:pt idx="290" formatCode="#,##0\ ">
                  <c:v>54796.252657856508</c:v>
                </c:pt>
                <c:pt idx="291" formatCode="#,##0\ ">
                  <c:v>54850.924904359112</c:v>
                </c:pt>
                <c:pt idx="292" formatCode="#,##0\ ">
                  <c:v>54909.260319859997</c:v>
                </c:pt>
                <c:pt idx="293" formatCode="#,##0\ ">
                  <c:v>54963.965770629118</c:v>
                </c:pt>
                <c:pt idx="294" formatCode="#,##0\ ">
                  <c:v>55022.336159123195</c:v>
                </c:pt>
                <c:pt idx="295" formatCode="#,##0\ ">
                  <c:v>55078.899117225861</c:v>
                </c:pt>
                <c:pt idx="296" formatCode="#,##0\ ">
                  <c:v>55133.652843083008</c:v>
                </c:pt>
                <c:pt idx="297" formatCode="#,##0\ ">
                  <c:v>55192.074085610264</c:v>
                </c:pt>
                <c:pt idx="298" formatCode="#,##0\ ">
                  <c:v>55246.859013941226</c:v>
                </c:pt>
                <c:pt idx="299" formatCode="#,##0\ ">
                  <c:v>55305.313130484079</c:v>
                </c:pt>
                <c:pt idx="300" formatCode="#,##0\ ">
                  <c:v>55361.956196567589</c:v>
                </c:pt>
                <c:pt idx="301" formatCode="#,##0\ ">
                  <c:v>55414.958370181797</c:v>
                </c:pt>
                <c:pt idx="302" formatCode="#,##0\ ">
                  <c:v>55475.288473777306</c:v>
                </c:pt>
                <c:pt idx="303" formatCode="#,##0\ ">
                  <c:v>55530.1481614726</c:v>
                </c:pt>
                <c:pt idx="304" formatCode="#,##0\ ">
                  <c:v>55588.681056991452</c:v>
                </c:pt>
                <c:pt idx="305" formatCode="#,##0\ ">
                  <c:v>55643.569412366633</c:v>
                </c:pt>
                <c:pt idx="306" formatCode="#,##0\ ">
                  <c:v>55702.132522396692</c:v>
                </c:pt>
                <c:pt idx="307" formatCode="#,##0\ ">
                  <c:v>55758.879903360124</c:v>
                </c:pt>
                <c:pt idx="308" formatCode="#,##0\ ">
                  <c:v>55813.810005650288</c:v>
                </c:pt>
                <c:pt idx="309" formatCode="#,##0\ ">
                  <c:v>55872.417120488513</c:v>
                </c:pt>
                <c:pt idx="310" formatCode="#,##0\ ">
                  <c:v>55927.374248114153</c:v>
                </c:pt>
                <c:pt idx="311" formatCode="#,##0\ ">
                  <c:v>55986.009853311458</c:v>
                </c:pt>
                <c:pt idx="312" formatCode="#,##0\ ">
                  <c:v>56042.826638370978</c:v>
                </c:pt>
                <c:pt idx="313" formatCode="#,##0\ ">
                  <c:v>56094.155868482689</c:v>
                </c:pt>
                <c:pt idx="314" formatCode="#,##0\ ">
                  <c:v>56156.500267686592</c:v>
                </c:pt>
                <c:pt idx="315" formatCode="#,##0\ ">
                  <c:v>56211.522280666562</c:v>
                </c:pt>
                <c:pt idx="316" formatCode="#,##0\ ">
                  <c:v>56270.226299237635</c:v>
                </c:pt>
                <c:pt idx="317" formatCode="#,##0\ ">
                  <c:v>56325.27324340825</c:v>
                </c:pt>
                <c:pt idx="318" formatCode="#,##0\ ">
                  <c:v>56384.003552707218</c:v>
                </c:pt>
                <c:pt idx="319" formatCode="#,##0\ ">
                  <c:v>56440.911028401228</c:v>
                </c:pt>
                <c:pt idx="320" formatCode="#,##0\ ">
                  <c:v>56495.994327289933</c:v>
                </c:pt>
                <c:pt idx="321" formatCode="#,##0\ ">
                  <c:v>56554.762977670951</c:v>
                </c:pt>
                <c:pt idx="322" formatCode="#,##0\ ">
                  <c:v>56609.86984199538</c:v>
                </c:pt>
                <c:pt idx="323" formatCode="#,##0\ ">
                  <c:v>56668.663347830196</c:v>
                </c:pt>
                <c:pt idx="324" formatCode="#,##0\ ">
                  <c:v>56725.631357032726</c:v>
                </c:pt>
                <c:pt idx="325" formatCode="#,##0\ ">
                  <c:v>56777.095738237484</c:v>
                </c:pt>
                <c:pt idx="326" formatCode="#,##0\ ">
                  <c:v>56839.602372981186</c:v>
                </c:pt>
                <c:pt idx="327" formatCode="#,##0\ ">
                  <c:v>56894.765913683921</c:v>
                </c:pt>
                <c:pt idx="328" formatCode="#,##0\ ">
                  <c:v>56953.619206232928</c:v>
                </c:pt>
                <c:pt idx="329" formatCode="#,##0\ ">
                  <c:v>57008.804560405901</c:v>
                </c:pt>
                <c:pt idx="330" formatCode="#,##0\ ">
                  <c:v>57067.680866410723</c:v>
                </c:pt>
                <c:pt idx="331" formatCode="#,##0\ ">
                  <c:v>57124.728204656858</c:v>
                </c:pt>
                <c:pt idx="332" formatCode="#,##0\ ">
                  <c:v>57179.945403181904</c:v>
                </c:pt>
                <c:pt idx="333" formatCode="#,##0\ ">
                  <c:v>57238.855308176862</c:v>
                </c:pt>
                <c:pt idx="334" formatCode="#,##0\ ">
                  <c:v>57294.093171063738</c:v>
                </c:pt>
                <c:pt idx="335" formatCode="#,##0\ ">
                  <c:v>57353.024880822508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76-4FA3-8D72-C66DBA24D7BF}"/>
            </c:ext>
          </c:extLst>
        </c:ser>
        <c:ser>
          <c:idx val="3"/>
          <c:order val="3"/>
          <c:tx>
            <c:strRef>
              <c:f>Cl_Resid_Mensual!$E$1</c:f>
              <c:strCache>
                <c:ptCount val="1"/>
                <c:pt idx="0">
                  <c:v>Límite de confianza superior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Cl_Resid_Mensual!$A$2:$A$337</c:f>
              <c:numCache>
                <c:formatCode>mmm\-yy</c:formatCode>
                <c:ptCount val="336"/>
                <c:pt idx="0">
                  <c:v>40574</c:v>
                </c:pt>
                <c:pt idx="1">
                  <c:v>40602</c:v>
                </c:pt>
                <c:pt idx="2">
                  <c:v>40633</c:v>
                </c:pt>
                <c:pt idx="3">
                  <c:v>40663</c:v>
                </c:pt>
                <c:pt idx="4">
                  <c:v>40694</c:v>
                </c:pt>
                <c:pt idx="5">
                  <c:v>40724</c:v>
                </c:pt>
                <c:pt idx="6">
                  <c:v>40755</c:v>
                </c:pt>
                <c:pt idx="7">
                  <c:v>40786</c:v>
                </c:pt>
                <c:pt idx="8">
                  <c:v>40816</c:v>
                </c:pt>
                <c:pt idx="9">
                  <c:v>40847</c:v>
                </c:pt>
                <c:pt idx="10">
                  <c:v>40877</c:v>
                </c:pt>
                <c:pt idx="11">
                  <c:v>40908</c:v>
                </c:pt>
                <c:pt idx="12">
                  <c:v>40939</c:v>
                </c:pt>
                <c:pt idx="13">
                  <c:v>40968</c:v>
                </c:pt>
                <c:pt idx="14">
                  <c:v>40999</c:v>
                </c:pt>
                <c:pt idx="15">
                  <c:v>41029</c:v>
                </c:pt>
                <c:pt idx="16">
                  <c:v>41060</c:v>
                </c:pt>
                <c:pt idx="17">
                  <c:v>41090</c:v>
                </c:pt>
                <c:pt idx="18">
                  <c:v>41121</c:v>
                </c:pt>
                <c:pt idx="19">
                  <c:v>41152</c:v>
                </c:pt>
                <c:pt idx="20">
                  <c:v>41182</c:v>
                </c:pt>
                <c:pt idx="21">
                  <c:v>41213</c:v>
                </c:pt>
                <c:pt idx="22">
                  <c:v>41243</c:v>
                </c:pt>
                <c:pt idx="23">
                  <c:v>41274</c:v>
                </c:pt>
                <c:pt idx="24">
                  <c:v>41305</c:v>
                </c:pt>
                <c:pt idx="25">
                  <c:v>41333</c:v>
                </c:pt>
                <c:pt idx="26">
                  <c:v>41364</c:v>
                </c:pt>
                <c:pt idx="27">
                  <c:v>41394</c:v>
                </c:pt>
                <c:pt idx="28">
                  <c:v>41425</c:v>
                </c:pt>
                <c:pt idx="29">
                  <c:v>41455</c:v>
                </c:pt>
                <c:pt idx="30">
                  <c:v>41486</c:v>
                </c:pt>
                <c:pt idx="31">
                  <c:v>41517</c:v>
                </c:pt>
                <c:pt idx="32">
                  <c:v>41547</c:v>
                </c:pt>
                <c:pt idx="33">
                  <c:v>41578</c:v>
                </c:pt>
                <c:pt idx="34">
                  <c:v>41608</c:v>
                </c:pt>
                <c:pt idx="35">
                  <c:v>41639</c:v>
                </c:pt>
                <c:pt idx="36">
                  <c:v>41670</c:v>
                </c:pt>
                <c:pt idx="37">
                  <c:v>41698</c:v>
                </c:pt>
                <c:pt idx="38">
                  <c:v>41729</c:v>
                </c:pt>
                <c:pt idx="39">
                  <c:v>41759</c:v>
                </c:pt>
                <c:pt idx="40">
                  <c:v>41790</c:v>
                </c:pt>
                <c:pt idx="41">
                  <c:v>41820</c:v>
                </c:pt>
                <c:pt idx="42">
                  <c:v>41851</c:v>
                </c:pt>
                <c:pt idx="43">
                  <c:v>41882</c:v>
                </c:pt>
                <c:pt idx="44">
                  <c:v>41912</c:v>
                </c:pt>
                <c:pt idx="45">
                  <c:v>41943</c:v>
                </c:pt>
                <c:pt idx="46">
                  <c:v>41973</c:v>
                </c:pt>
                <c:pt idx="47">
                  <c:v>42004</c:v>
                </c:pt>
                <c:pt idx="48">
                  <c:v>42035</c:v>
                </c:pt>
                <c:pt idx="49">
                  <c:v>42063</c:v>
                </c:pt>
                <c:pt idx="50">
                  <c:v>42094</c:v>
                </c:pt>
                <c:pt idx="51">
                  <c:v>42124</c:v>
                </c:pt>
                <c:pt idx="52">
                  <c:v>42155</c:v>
                </c:pt>
                <c:pt idx="53">
                  <c:v>42185</c:v>
                </c:pt>
                <c:pt idx="54">
                  <c:v>42216</c:v>
                </c:pt>
                <c:pt idx="55">
                  <c:v>42247</c:v>
                </c:pt>
                <c:pt idx="56">
                  <c:v>42277</c:v>
                </c:pt>
                <c:pt idx="57">
                  <c:v>42308</c:v>
                </c:pt>
                <c:pt idx="58">
                  <c:v>42338</c:v>
                </c:pt>
                <c:pt idx="59">
                  <c:v>42369</c:v>
                </c:pt>
                <c:pt idx="60">
                  <c:v>42400</c:v>
                </c:pt>
                <c:pt idx="61">
                  <c:v>42429</c:v>
                </c:pt>
                <c:pt idx="62">
                  <c:v>42460</c:v>
                </c:pt>
                <c:pt idx="63">
                  <c:v>42490</c:v>
                </c:pt>
                <c:pt idx="64">
                  <c:v>42521</c:v>
                </c:pt>
                <c:pt idx="65">
                  <c:v>42551</c:v>
                </c:pt>
                <c:pt idx="66">
                  <c:v>42582</c:v>
                </c:pt>
                <c:pt idx="67">
                  <c:v>42613</c:v>
                </c:pt>
                <c:pt idx="68">
                  <c:v>42643</c:v>
                </c:pt>
                <c:pt idx="69">
                  <c:v>42674</c:v>
                </c:pt>
                <c:pt idx="70">
                  <c:v>42704</c:v>
                </c:pt>
                <c:pt idx="71">
                  <c:v>42735</c:v>
                </c:pt>
                <c:pt idx="72">
                  <c:v>42766</c:v>
                </c:pt>
                <c:pt idx="73">
                  <c:v>42794</c:v>
                </c:pt>
                <c:pt idx="74">
                  <c:v>42825</c:v>
                </c:pt>
                <c:pt idx="75">
                  <c:v>42855</c:v>
                </c:pt>
                <c:pt idx="76">
                  <c:v>42886</c:v>
                </c:pt>
                <c:pt idx="77">
                  <c:v>42916</c:v>
                </c:pt>
                <c:pt idx="78">
                  <c:v>42947</c:v>
                </c:pt>
                <c:pt idx="79">
                  <c:v>42978</c:v>
                </c:pt>
                <c:pt idx="80">
                  <c:v>43008</c:v>
                </c:pt>
                <c:pt idx="81">
                  <c:v>43039</c:v>
                </c:pt>
                <c:pt idx="82">
                  <c:v>43069</c:v>
                </c:pt>
                <c:pt idx="83">
                  <c:v>43100</c:v>
                </c:pt>
                <c:pt idx="84">
                  <c:v>43131</c:v>
                </c:pt>
                <c:pt idx="85">
                  <c:v>43159</c:v>
                </c:pt>
                <c:pt idx="86">
                  <c:v>43190</c:v>
                </c:pt>
                <c:pt idx="87">
                  <c:v>43220</c:v>
                </c:pt>
                <c:pt idx="88">
                  <c:v>43251</c:v>
                </c:pt>
                <c:pt idx="89">
                  <c:v>43281</c:v>
                </c:pt>
                <c:pt idx="90">
                  <c:v>43312</c:v>
                </c:pt>
                <c:pt idx="91">
                  <c:v>43343</c:v>
                </c:pt>
                <c:pt idx="92">
                  <c:v>43373</c:v>
                </c:pt>
                <c:pt idx="93">
                  <c:v>43404</c:v>
                </c:pt>
                <c:pt idx="94">
                  <c:v>43434</c:v>
                </c:pt>
                <c:pt idx="95">
                  <c:v>43465</c:v>
                </c:pt>
                <c:pt idx="96">
                  <c:v>43496</c:v>
                </c:pt>
                <c:pt idx="97">
                  <c:v>43524</c:v>
                </c:pt>
                <c:pt idx="98">
                  <c:v>43555</c:v>
                </c:pt>
                <c:pt idx="99">
                  <c:v>43585</c:v>
                </c:pt>
                <c:pt idx="100">
                  <c:v>43616</c:v>
                </c:pt>
                <c:pt idx="101">
                  <c:v>43646</c:v>
                </c:pt>
                <c:pt idx="102">
                  <c:v>43677</c:v>
                </c:pt>
                <c:pt idx="103">
                  <c:v>43708</c:v>
                </c:pt>
                <c:pt idx="104">
                  <c:v>43738</c:v>
                </c:pt>
                <c:pt idx="105">
                  <c:v>43769</c:v>
                </c:pt>
                <c:pt idx="106">
                  <c:v>43799</c:v>
                </c:pt>
                <c:pt idx="107">
                  <c:v>43830</c:v>
                </c:pt>
                <c:pt idx="108">
                  <c:v>43861</c:v>
                </c:pt>
                <c:pt idx="109">
                  <c:v>43890</c:v>
                </c:pt>
                <c:pt idx="110">
                  <c:v>43921</c:v>
                </c:pt>
                <c:pt idx="111">
                  <c:v>43951</c:v>
                </c:pt>
                <c:pt idx="112">
                  <c:v>43982</c:v>
                </c:pt>
                <c:pt idx="113">
                  <c:v>44012</c:v>
                </c:pt>
                <c:pt idx="114">
                  <c:v>44043</c:v>
                </c:pt>
                <c:pt idx="115">
                  <c:v>44074</c:v>
                </c:pt>
                <c:pt idx="116">
                  <c:v>44104</c:v>
                </c:pt>
                <c:pt idx="117">
                  <c:v>44135</c:v>
                </c:pt>
                <c:pt idx="118">
                  <c:v>44165</c:v>
                </c:pt>
                <c:pt idx="119">
                  <c:v>44196</c:v>
                </c:pt>
                <c:pt idx="120">
                  <c:v>44227</c:v>
                </c:pt>
                <c:pt idx="121">
                  <c:v>44255</c:v>
                </c:pt>
                <c:pt idx="122">
                  <c:v>44286</c:v>
                </c:pt>
                <c:pt idx="123">
                  <c:v>44316</c:v>
                </c:pt>
                <c:pt idx="124">
                  <c:v>44347</c:v>
                </c:pt>
                <c:pt idx="125">
                  <c:v>44377</c:v>
                </c:pt>
                <c:pt idx="126">
                  <c:v>44408</c:v>
                </c:pt>
                <c:pt idx="127">
                  <c:v>44439</c:v>
                </c:pt>
                <c:pt idx="128">
                  <c:v>44469</c:v>
                </c:pt>
                <c:pt idx="129">
                  <c:v>44500</c:v>
                </c:pt>
                <c:pt idx="130">
                  <c:v>44530</c:v>
                </c:pt>
                <c:pt idx="131">
                  <c:v>44561</c:v>
                </c:pt>
                <c:pt idx="132">
                  <c:v>44592</c:v>
                </c:pt>
                <c:pt idx="133">
                  <c:v>44620</c:v>
                </c:pt>
                <c:pt idx="134">
                  <c:v>44651</c:v>
                </c:pt>
                <c:pt idx="135">
                  <c:v>44681</c:v>
                </c:pt>
                <c:pt idx="136">
                  <c:v>44712</c:v>
                </c:pt>
                <c:pt idx="137">
                  <c:v>44742</c:v>
                </c:pt>
                <c:pt idx="138">
                  <c:v>44773</c:v>
                </c:pt>
                <c:pt idx="139">
                  <c:v>44804</c:v>
                </c:pt>
                <c:pt idx="140">
                  <c:v>44834</c:v>
                </c:pt>
                <c:pt idx="141">
                  <c:v>44865</c:v>
                </c:pt>
                <c:pt idx="142">
                  <c:v>44895</c:v>
                </c:pt>
                <c:pt idx="143">
                  <c:v>44926</c:v>
                </c:pt>
                <c:pt idx="144">
                  <c:v>44957</c:v>
                </c:pt>
                <c:pt idx="145">
                  <c:v>44985</c:v>
                </c:pt>
                <c:pt idx="146">
                  <c:v>45016</c:v>
                </c:pt>
                <c:pt idx="147">
                  <c:v>45046</c:v>
                </c:pt>
                <c:pt idx="148">
                  <c:v>45077</c:v>
                </c:pt>
                <c:pt idx="149">
                  <c:v>45107</c:v>
                </c:pt>
                <c:pt idx="150">
                  <c:v>45138</c:v>
                </c:pt>
                <c:pt idx="151">
                  <c:v>45169</c:v>
                </c:pt>
                <c:pt idx="152">
                  <c:v>45199</c:v>
                </c:pt>
                <c:pt idx="153">
                  <c:v>45230</c:v>
                </c:pt>
                <c:pt idx="154">
                  <c:v>45260</c:v>
                </c:pt>
                <c:pt idx="155">
                  <c:v>45291</c:v>
                </c:pt>
                <c:pt idx="156">
                  <c:v>45322</c:v>
                </c:pt>
                <c:pt idx="157">
                  <c:v>45351</c:v>
                </c:pt>
                <c:pt idx="158">
                  <c:v>45382</c:v>
                </c:pt>
                <c:pt idx="159">
                  <c:v>45412</c:v>
                </c:pt>
                <c:pt idx="160">
                  <c:v>45443</c:v>
                </c:pt>
                <c:pt idx="161">
                  <c:v>45473</c:v>
                </c:pt>
                <c:pt idx="162">
                  <c:v>45504</c:v>
                </c:pt>
                <c:pt idx="163">
                  <c:v>45535</c:v>
                </c:pt>
                <c:pt idx="164">
                  <c:v>45565</c:v>
                </c:pt>
                <c:pt idx="165">
                  <c:v>45596</c:v>
                </c:pt>
                <c:pt idx="166">
                  <c:v>45626</c:v>
                </c:pt>
                <c:pt idx="167">
                  <c:v>45657</c:v>
                </c:pt>
                <c:pt idx="168">
                  <c:v>45688</c:v>
                </c:pt>
                <c:pt idx="169">
                  <c:v>45716</c:v>
                </c:pt>
                <c:pt idx="170">
                  <c:v>45747</c:v>
                </c:pt>
                <c:pt idx="171">
                  <c:v>45777</c:v>
                </c:pt>
                <c:pt idx="172">
                  <c:v>45808</c:v>
                </c:pt>
                <c:pt idx="173">
                  <c:v>45838</c:v>
                </c:pt>
                <c:pt idx="174">
                  <c:v>45869</c:v>
                </c:pt>
                <c:pt idx="175">
                  <c:v>45900</c:v>
                </c:pt>
                <c:pt idx="176">
                  <c:v>45930</c:v>
                </c:pt>
                <c:pt idx="177">
                  <c:v>45961</c:v>
                </c:pt>
                <c:pt idx="178">
                  <c:v>45991</c:v>
                </c:pt>
                <c:pt idx="179">
                  <c:v>46022</c:v>
                </c:pt>
                <c:pt idx="180">
                  <c:v>46053</c:v>
                </c:pt>
                <c:pt idx="181">
                  <c:v>46081</c:v>
                </c:pt>
                <c:pt idx="182">
                  <c:v>46112</c:v>
                </c:pt>
                <c:pt idx="183">
                  <c:v>46142</c:v>
                </c:pt>
                <c:pt idx="184">
                  <c:v>46173</c:v>
                </c:pt>
                <c:pt idx="185">
                  <c:v>46203</c:v>
                </c:pt>
                <c:pt idx="186">
                  <c:v>46234</c:v>
                </c:pt>
                <c:pt idx="187">
                  <c:v>46265</c:v>
                </c:pt>
                <c:pt idx="188">
                  <c:v>46295</c:v>
                </c:pt>
                <c:pt idx="189">
                  <c:v>46326</c:v>
                </c:pt>
                <c:pt idx="190">
                  <c:v>46356</c:v>
                </c:pt>
                <c:pt idx="191">
                  <c:v>46387</c:v>
                </c:pt>
                <c:pt idx="192">
                  <c:v>46418</c:v>
                </c:pt>
                <c:pt idx="193">
                  <c:v>46446</c:v>
                </c:pt>
                <c:pt idx="194">
                  <c:v>46477</c:v>
                </c:pt>
                <c:pt idx="195">
                  <c:v>46507</c:v>
                </c:pt>
                <c:pt idx="196">
                  <c:v>46538</c:v>
                </c:pt>
                <c:pt idx="197">
                  <c:v>46568</c:v>
                </c:pt>
                <c:pt idx="198">
                  <c:v>46599</c:v>
                </c:pt>
                <c:pt idx="199">
                  <c:v>46630</c:v>
                </c:pt>
                <c:pt idx="200">
                  <c:v>46660</c:v>
                </c:pt>
                <c:pt idx="201">
                  <c:v>46691</c:v>
                </c:pt>
                <c:pt idx="202">
                  <c:v>46721</c:v>
                </c:pt>
                <c:pt idx="203">
                  <c:v>46752</c:v>
                </c:pt>
                <c:pt idx="204">
                  <c:v>46783</c:v>
                </c:pt>
                <c:pt idx="205">
                  <c:v>46812</c:v>
                </c:pt>
                <c:pt idx="206">
                  <c:v>46843</c:v>
                </c:pt>
                <c:pt idx="207">
                  <c:v>46873</c:v>
                </c:pt>
                <c:pt idx="208">
                  <c:v>46904</c:v>
                </c:pt>
                <c:pt idx="209">
                  <c:v>46934</c:v>
                </c:pt>
                <c:pt idx="210">
                  <c:v>46965</c:v>
                </c:pt>
                <c:pt idx="211">
                  <c:v>46996</c:v>
                </c:pt>
                <c:pt idx="212">
                  <c:v>47026</c:v>
                </c:pt>
                <c:pt idx="213">
                  <c:v>47057</c:v>
                </c:pt>
                <c:pt idx="214">
                  <c:v>47087</c:v>
                </c:pt>
                <c:pt idx="215">
                  <c:v>47118</c:v>
                </c:pt>
                <c:pt idx="216">
                  <c:v>47149</c:v>
                </c:pt>
                <c:pt idx="217">
                  <c:v>47177</c:v>
                </c:pt>
                <c:pt idx="218">
                  <c:v>47208</c:v>
                </c:pt>
                <c:pt idx="219">
                  <c:v>47238</c:v>
                </c:pt>
                <c:pt idx="220">
                  <c:v>47269</c:v>
                </c:pt>
                <c:pt idx="221">
                  <c:v>47299</c:v>
                </c:pt>
                <c:pt idx="222">
                  <c:v>47330</c:v>
                </c:pt>
                <c:pt idx="223">
                  <c:v>47361</c:v>
                </c:pt>
                <c:pt idx="224">
                  <c:v>47391</c:v>
                </c:pt>
                <c:pt idx="225">
                  <c:v>47422</c:v>
                </c:pt>
                <c:pt idx="226">
                  <c:v>47452</c:v>
                </c:pt>
                <c:pt idx="227">
                  <c:v>47483</c:v>
                </c:pt>
                <c:pt idx="228">
                  <c:v>47514</c:v>
                </c:pt>
                <c:pt idx="229">
                  <c:v>47542</c:v>
                </c:pt>
                <c:pt idx="230">
                  <c:v>47573</c:v>
                </c:pt>
                <c:pt idx="231">
                  <c:v>47603</c:v>
                </c:pt>
                <c:pt idx="232">
                  <c:v>47634</c:v>
                </c:pt>
                <c:pt idx="233">
                  <c:v>47664</c:v>
                </c:pt>
                <c:pt idx="234">
                  <c:v>47695</c:v>
                </c:pt>
                <c:pt idx="235">
                  <c:v>47726</c:v>
                </c:pt>
                <c:pt idx="236">
                  <c:v>47756</c:v>
                </c:pt>
                <c:pt idx="237">
                  <c:v>47787</c:v>
                </c:pt>
                <c:pt idx="238">
                  <c:v>47817</c:v>
                </c:pt>
                <c:pt idx="239">
                  <c:v>47848</c:v>
                </c:pt>
                <c:pt idx="240">
                  <c:v>47879</c:v>
                </c:pt>
                <c:pt idx="241">
                  <c:v>47907</c:v>
                </c:pt>
                <c:pt idx="242">
                  <c:v>47938</c:v>
                </c:pt>
                <c:pt idx="243">
                  <c:v>47968</c:v>
                </c:pt>
                <c:pt idx="244">
                  <c:v>47999</c:v>
                </c:pt>
                <c:pt idx="245">
                  <c:v>48029</c:v>
                </c:pt>
                <c:pt idx="246">
                  <c:v>48060</c:v>
                </c:pt>
                <c:pt idx="247">
                  <c:v>48091</c:v>
                </c:pt>
                <c:pt idx="248">
                  <c:v>48121</c:v>
                </c:pt>
                <c:pt idx="249">
                  <c:v>48152</c:v>
                </c:pt>
                <c:pt idx="250">
                  <c:v>48182</c:v>
                </c:pt>
                <c:pt idx="251">
                  <c:v>48213</c:v>
                </c:pt>
                <c:pt idx="252">
                  <c:v>48244</c:v>
                </c:pt>
                <c:pt idx="253">
                  <c:v>48273</c:v>
                </c:pt>
                <c:pt idx="254">
                  <c:v>48304</c:v>
                </c:pt>
                <c:pt idx="255">
                  <c:v>48334</c:v>
                </c:pt>
                <c:pt idx="256">
                  <c:v>48365</c:v>
                </c:pt>
                <c:pt idx="257">
                  <c:v>48395</c:v>
                </c:pt>
                <c:pt idx="258">
                  <c:v>48426</c:v>
                </c:pt>
                <c:pt idx="259">
                  <c:v>48457</c:v>
                </c:pt>
                <c:pt idx="260">
                  <c:v>48487</c:v>
                </c:pt>
                <c:pt idx="261">
                  <c:v>48518</c:v>
                </c:pt>
                <c:pt idx="262">
                  <c:v>48548</c:v>
                </c:pt>
                <c:pt idx="263">
                  <c:v>48579</c:v>
                </c:pt>
                <c:pt idx="264">
                  <c:v>48610</c:v>
                </c:pt>
                <c:pt idx="265">
                  <c:v>48638</c:v>
                </c:pt>
                <c:pt idx="266">
                  <c:v>48669</c:v>
                </c:pt>
                <c:pt idx="267">
                  <c:v>48699</c:v>
                </c:pt>
                <c:pt idx="268">
                  <c:v>48730</c:v>
                </c:pt>
                <c:pt idx="269">
                  <c:v>48760</c:v>
                </c:pt>
                <c:pt idx="270">
                  <c:v>48791</c:v>
                </c:pt>
                <c:pt idx="271">
                  <c:v>48822</c:v>
                </c:pt>
                <c:pt idx="272">
                  <c:v>48852</c:v>
                </c:pt>
                <c:pt idx="273">
                  <c:v>48883</c:v>
                </c:pt>
                <c:pt idx="274">
                  <c:v>48913</c:v>
                </c:pt>
                <c:pt idx="275">
                  <c:v>48944</c:v>
                </c:pt>
                <c:pt idx="276">
                  <c:v>48975</c:v>
                </c:pt>
                <c:pt idx="277">
                  <c:v>49003</c:v>
                </c:pt>
                <c:pt idx="278">
                  <c:v>49034</c:v>
                </c:pt>
                <c:pt idx="279">
                  <c:v>49064</c:v>
                </c:pt>
                <c:pt idx="280">
                  <c:v>49095</c:v>
                </c:pt>
                <c:pt idx="281">
                  <c:v>49125</c:v>
                </c:pt>
                <c:pt idx="282">
                  <c:v>49156</c:v>
                </c:pt>
                <c:pt idx="283">
                  <c:v>49187</c:v>
                </c:pt>
                <c:pt idx="284">
                  <c:v>49217</c:v>
                </c:pt>
                <c:pt idx="285">
                  <c:v>49248</c:v>
                </c:pt>
                <c:pt idx="286">
                  <c:v>49278</c:v>
                </c:pt>
                <c:pt idx="287">
                  <c:v>49309</c:v>
                </c:pt>
                <c:pt idx="288">
                  <c:v>49340</c:v>
                </c:pt>
                <c:pt idx="289">
                  <c:v>49368</c:v>
                </c:pt>
                <c:pt idx="290">
                  <c:v>49399</c:v>
                </c:pt>
                <c:pt idx="291">
                  <c:v>49429</c:v>
                </c:pt>
                <c:pt idx="292">
                  <c:v>49460</c:v>
                </c:pt>
                <c:pt idx="293">
                  <c:v>49490</c:v>
                </c:pt>
                <c:pt idx="294">
                  <c:v>49521</c:v>
                </c:pt>
                <c:pt idx="295">
                  <c:v>49552</c:v>
                </c:pt>
                <c:pt idx="296">
                  <c:v>49582</c:v>
                </c:pt>
                <c:pt idx="297">
                  <c:v>49613</c:v>
                </c:pt>
                <c:pt idx="298">
                  <c:v>49643</c:v>
                </c:pt>
                <c:pt idx="299">
                  <c:v>49674</c:v>
                </c:pt>
                <c:pt idx="300">
                  <c:v>49705</c:v>
                </c:pt>
                <c:pt idx="301">
                  <c:v>49734</c:v>
                </c:pt>
                <c:pt idx="302">
                  <c:v>49765</c:v>
                </c:pt>
                <c:pt idx="303">
                  <c:v>49795</c:v>
                </c:pt>
                <c:pt idx="304">
                  <c:v>49826</c:v>
                </c:pt>
                <c:pt idx="305">
                  <c:v>49856</c:v>
                </c:pt>
                <c:pt idx="306">
                  <c:v>49887</c:v>
                </c:pt>
                <c:pt idx="307">
                  <c:v>49918</c:v>
                </c:pt>
                <c:pt idx="308">
                  <c:v>49948</c:v>
                </c:pt>
                <c:pt idx="309">
                  <c:v>49979</c:v>
                </c:pt>
                <c:pt idx="310">
                  <c:v>50009</c:v>
                </c:pt>
                <c:pt idx="311">
                  <c:v>50040</c:v>
                </c:pt>
                <c:pt idx="312">
                  <c:v>50071</c:v>
                </c:pt>
                <c:pt idx="313">
                  <c:v>50099</c:v>
                </c:pt>
                <c:pt idx="314">
                  <c:v>50130</c:v>
                </c:pt>
                <c:pt idx="315">
                  <c:v>50160</c:v>
                </c:pt>
                <c:pt idx="316">
                  <c:v>50191</c:v>
                </c:pt>
                <c:pt idx="317">
                  <c:v>50221</c:v>
                </c:pt>
                <c:pt idx="318">
                  <c:v>50252</c:v>
                </c:pt>
                <c:pt idx="319">
                  <c:v>50283</c:v>
                </c:pt>
                <c:pt idx="320">
                  <c:v>50313</c:v>
                </c:pt>
                <c:pt idx="321">
                  <c:v>50344</c:v>
                </c:pt>
                <c:pt idx="322">
                  <c:v>50374</c:v>
                </c:pt>
                <c:pt idx="323">
                  <c:v>50405</c:v>
                </c:pt>
                <c:pt idx="324">
                  <c:v>50436</c:v>
                </c:pt>
                <c:pt idx="325">
                  <c:v>50464</c:v>
                </c:pt>
                <c:pt idx="326">
                  <c:v>50495</c:v>
                </c:pt>
                <c:pt idx="327">
                  <c:v>50525</c:v>
                </c:pt>
                <c:pt idx="328">
                  <c:v>50556</c:v>
                </c:pt>
                <c:pt idx="329">
                  <c:v>50586</c:v>
                </c:pt>
                <c:pt idx="330">
                  <c:v>50617</c:v>
                </c:pt>
                <c:pt idx="331">
                  <c:v>50648</c:v>
                </c:pt>
                <c:pt idx="332">
                  <c:v>50678</c:v>
                </c:pt>
                <c:pt idx="333">
                  <c:v>50709</c:v>
                </c:pt>
                <c:pt idx="334">
                  <c:v>50739</c:v>
                </c:pt>
                <c:pt idx="335">
                  <c:v>50770</c:v>
                </c:pt>
              </c:numCache>
            </c:numRef>
          </c:cat>
          <c:val>
            <c:numRef>
              <c:f>Cl_Resid_Mensual!$E$2:$E$337</c:f>
              <c:numCache>
                <c:formatCode>General</c:formatCode>
                <c:ptCount val="336"/>
                <c:pt idx="143" formatCode="#,##0\ ">
                  <c:v>47439</c:v>
                </c:pt>
                <c:pt idx="144" formatCode="#,##0\ ">
                  <c:v>47684.164435404025</c:v>
                </c:pt>
                <c:pt idx="145" formatCode="#,##0\ ">
                  <c:v>47802.410037127607</c:v>
                </c:pt>
                <c:pt idx="146" formatCode="#,##0\ ">
                  <c:v>47930.88100837508</c:v>
                </c:pt>
                <c:pt idx="147" formatCode="#,##0\ ">
                  <c:v>48036.637743185609</c:v>
                </c:pt>
                <c:pt idx="148" formatCode="#,##0\ ">
                  <c:v>48144.373157260838</c:v>
                </c:pt>
                <c:pt idx="149" formatCode="#,##0\ ">
                  <c:v>48241.938820901931</c:v>
                </c:pt>
                <c:pt idx="150" formatCode="#,##0\ ">
                  <c:v>48343.209383584777</c:v>
                </c:pt>
                <c:pt idx="151" formatCode="#,##0\ ">
                  <c:v>48439.122380723755</c:v>
                </c:pt>
                <c:pt idx="152" formatCode="#,##0\ ">
                  <c:v>48530.255700916139</c:v>
                </c:pt>
                <c:pt idx="153" formatCode="#,##0\ ">
                  <c:v>48625.926991575165</c:v>
                </c:pt>
                <c:pt idx="154" formatCode="#,##0\ ">
                  <c:v>48714.387938913649</c:v>
                </c:pt>
                <c:pt idx="155" formatCode="#,##0\ ">
                  <c:v>48807.605736950143</c:v>
                </c:pt>
                <c:pt idx="156" formatCode="#,##0\ ">
                  <c:v>48896.927101790621</c:v>
                </c:pt>
                <c:pt idx="157" formatCode="#,##0\ ">
                  <c:v>48979.708745753633</c:v>
                </c:pt>
                <c:pt idx="158" formatCode="#,##0\ ">
                  <c:v>49073.0862431934</c:v>
                </c:pt>
                <c:pt idx="159" formatCode="#,##0\ ">
                  <c:v>49157.294281560862</c:v>
                </c:pt>
                <c:pt idx="160" formatCode="#,##0\ ">
                  <c:v>49246.465911543943</c:v>
                </c:pt>
                <c:pt idx="161" formatCode="#,##0\ ">
                  <c:v>49329.510183289705</c:v>
                </c:pt>
                <c:pt idx="162" formatCode="#,##0\ ">
                  <c:v>49417.546390671036</c:v>
                </c:pt>
                <c:pt idx="163" formatCode="#,##0\ ">
                  <c:v>49502.339753153028</c:v>
                </c:pt>
                <c:pt idx="164" formatCode="#,##0\ ">
                  <c:v>49583.97171588902</c:v>
                </c:pt>
                <c:pt idx="165" formatCode="#,##0\ ">
                  <c:v>49670.614882104062</c:v>
                </c:pt>
                <c:pt idx="166" formatCode="#,##0\ ">
                  <c:v>49751.46860101536</c:v>
                </c:pt>
                <c:pt idx="167" formatCode="#,##0\ ">
                  <c:v>49837.337346538159</c:v>
                </c:pt>
                <c:pt idx="168" formatCode="#,##0\ ">
                  <c:v>49920.178362747713</c:v>
                </c:pt>
                <c:pt idx="169" formatCode="#,##0\ ">
                  <c:v>49994.729699213705</c:v>
                </c:pt>
                <c:pt idx="170" formatCode="#,##0\ ">
                  <c:v>50084.922976270936</c:v>
                </c:pt>
                <c:pt idx="171" formatCode="#,##0\ ">
                  <c:v>50164.223679102695</c:v>
                </c:pt>
                <c:pt idx="172" formatCode="#,##0\ ">
                  <c:v>50248.533348928024</c:v>
                </c:pt>
                <c:pt idx="173" formatCode="#,##0\ ">
                  <c:v>50327.328930123484</c:v>
                </c:pt>
                <c:pt idx="174" formatCode="#,##0\ ">
                  <c:v>50411.127745336264</c:v>
                </c:pt>
                <c:pt idx="175" formatCode="#,##0\ ">
                  <c:v>50492.075660632836</c:v>
                </c:pt>
                <c:pt idx="176" formatCode="#,##0\ ">
                  <c:v>50570.205270768893</c:v>
                </c:pt>
                <c:pt idx="177" formatCode="#,##0\ ">
                  <c:v>50653.327859936791</c:v>
                </c:pt>
                <c:pt idx="178" formatCode="#,##0\ ">
                  <c:v>50731.064105630147</c:v>
                </c:pt>
                <c:pt idx="179" formatCode="#,##0\ ">
                  <c:v>50813.785872231427</c:v>
                </c:pt>
                <c:pt idx="180" formatCode="#,##0\ ">
                  <c:v>50893.738541727704</c:v>
                </c:pt>
                <c:pt idx="181" formatCode="#,##0\ ">
                  <c:v>50965.805514644278</c:v>
                </c:pt>
                <c:pt idx="182" formatCode="#,##0\ ">
                  <c:v>51053.12918071296</c:v>
                </c:pt>
                <c:pt idx="183" formatCode="#,##0\ ">
                  <c:v>51130.020823172505</c:v>
                </c:pt>
                <c:pt idx="184" formatCode="#,##0\ ">
                  <c:v>51211.878582175836</c:v>
                </c:pt>
                <c:pt idx="185" formatCode="#,##0\ ">
                  <c:v>51288.477654744122</c:v>
                </c:pt>
                <c:pt idx="186" formatCode="#,##0\ ">
                  <c:v>51370.035075660686</c:v>
                </c:pt>
                <c:pt idx="187" formatCode="#,##0\ ">
                  <c:v>51448.904535005946</c:v>
                </c:pt>
                <c:pt idx="188" formatCode="#,##0\ ">
                  <c:v>51525.103980968219</c:v>
                </c:pt>
                <c:pt idx="189" formatCode="#,##0\ ">
                  <c:v>51606.250321937921</c:v>
                </c:pt>
                <c:pt idx="190" formatCode="#,##0\ ">
                  <c:v>51682.206164363735</c:v>
                </c:pt>
                <c:pt idx="191" formatCode="#,##0\ ">
                  <c:v>51763.101452418952</c:v>
                </c:pt>
                <c:pt idx="192" formatCode="#,##0\ ">
                  <c:v>51841.351719461483</c:v>
                </c:pt>
                <c:pt idx="193" formatCode="#,##0\ ">
                  <c:v>51911.934336360813</c:v>
                </c:pt>
                <c:pt idx="194" formatCode="#,##0\ ">
                  <c:v>51997.520248022549</c:v>
                </c:pt>
                <c:pt idx="195" formatCode="#,##0\ ">
                  <c:v>52072.933702343966</c:v>
                </c:pt>
                <c:pt idx="196" formatCode="#,##0\ ">
                  <c:v>52153.268777324061</c:v>
                </c:pt>
                <c:pt idx="197" formatCode="#,##0\ ">
                  <c:v>52228.48811096682</c:v>
                </c:pt>
                <c:pt idx="198" formatCode="#,##0\ ">
                  <c:v>52308.62227968988</c:v>
                </c:pt>
                <c:pt idx="199" formatCode="#,##0\ ">
                  <c:v>52386.158071955651</c:v>
                </c:pt>
                <c:pt idx="200" formatCode="#,##0\ ">
                  <c:v>52461.107006134233</c:v>
                </c:pt>
                <c:pt idx="201" formatCode="#,##0\ ">
                  <c:v>52540.960975345137</c:v>
                </c:pt>
                <c:pt idx="202" formatCode="#,##0\ ">
                  <c:v>52615.74209088082</c:v>
                </c:pt>
                <c:pt idx="203" formatCode="#,##0\ ">
                  <c:v>52695.421958600098</c:v>
                </c:pt>
                <c:pt idx="204" formatCode="#,##0\ ">
                  <c:v>52772.529963984169</c:v>
                </c:pt>
                <c:pt idx="205" formatCode="#,##0\ ">
                  <c:v>52844.592632354914</c:v>
                </c:pt>
                <c:pt idx="206" formatCode="#,##0\ ">
                  <c:v>52926.511649537606</c:v>
                </c:pt>
                <c:pt idx="207" formatCode="#,##0\ ">
                  <c:v>53000.910932841638</c:v>
                </c:pt>
                <c:pt idx="208" formatCode="#,##0\ ">
                  <c:v>53080.194112547215</c:v>
                </c:pt>
                <c:pt idx="209" formatCode="#,##0\ ">
                  <c:v>53154.453984287073</c:v>
                </c:pt>
                <c:pt idx="210" formatCode="#,##0\ ">
                  <c:v>53233.592137789383</c:v>
                </c:pt>
                <c:pt idx="211" formatCode="#,##0\ ">
                  <c:v>53310.188800647549</c:v>
                </c:pt>
                <c:pt idx="212" formatCode="#,##0\ ">
                  <c:v>53384.252053823133</c:v>
                </c:pt>
                <c:pt idx="213" formatCode="#,##0\ ">
                  <c:v>53463.185500210449</c:v>
                </c:pt>
                <c:pt idx="214" formatCode="#,##0\ ">
                  <c:v>53537.125303800945</c:v>
                </c:pt>
                <c:pt idx="215" formatCode="#,##0\ ">
                  <c:v>53615.930121742254</c:v>
                </c:pt>
                <c:pt idx="216" formatCode="#,##0\ ">
                  <c:v>53692.21148726478</c:v>
                </c:pt>
                <c:pt idx="217" formatCode="#,##0\ ">
                  <c:v>53761.061182644087</c:v>
                </c:pt>
                <c:pt idx="218" formatCode="#,##0\ ">
                  <c:v>53844.599065192255</c:v>
                </c:pt>
                <c:pt idx="219" formatCode="#,##0\ ">
                  <c:v>53918.253928753635</c:v>
                </c:pt>
                <c:pt idx="220" formatCode="#,##0\ ">
                  <c:v>53996.761562567408</c:v>
                </c:pt>
                <c:pt idx="221" formatCode="#,##0\ ">
                  <c:v>54070.310986058394</c:v>
                </c:pt>
                <c:pt idx="222" formatCode="#,##0\ ">
                  <c:v>54148.708547722905</c:v>
                </c:pt>
                <c:pt idx="223" formatCode="#,##0\ ">
                  <c:v>54224.604045009815</c:v>
                </c:pt>
                <c:pt idx="224" formatCode="#,##0\ ">
                  <c:v>54298.003485400397</c:v>
                </c:pt>
                <c:pt idx="225" formatCode="#,##0\ ">
                  <c:v>54376.244382356701</c:v>
                </c:pt>
                <c:pt idx="226" formatCode="#,##0\ ">
                  <c:v>54449.548891568011</c:v>
                </c:pt>
                <c:pt idx="227" formatCode="#,##0\ ">
                  <c:v>54527.690572579631</c:v>
                </c:pt>
                <c:pt idx="228" formatCode="#,##0\ ">
                  <c:v>54603.343271427853</c:v>
                </c:pt>
                <c:pt idx="229" formatCode="#,##0\ ">
                  <c:v>54671.636356439441</c:v>
                </c:pt>
                <c:pt idx="230" formatCode="#,##0\ ">
                  <c:v>54754.512444709857</c:v>
                </c:pt>
                <c:pt idx="231" formatCode="#,##0\ ">
                  <c:v>54827.595598248248</c:v>
                </c:pt>
                <c:pt idx="232" formatCode="#,##0\ ">
                  <c:v>54905.505767372873</c:v>
                </c:pt>
                <c:pt idx="233" formatCode="#,##0\ ">
                  <c:v>54978.50621908762</c:v>
                </c:pt>
                <c:pt idx="234" formatCode="#,##0\ ">
                  <c:v>55056.32983328314</c:v>
                </c:pt>
                <c:pt idx="235" formatCode="#,##0\ ">
                  <c:v>55131.680354573858</c:v>
                </c:pt>
                <c:pt idx="236" formatCode="#,##0\ ">
                  <c:v>55204.562433380386</c:v>
                </c:pt>
                <c:pt idx="237" formatCode="#,##0\ ">
                  <c:v>55282.262104935799</c:v>
                </c:pt>
                <c:pt idx="238" formatCode="#,##0\ ">
                  <c:v>55355.068815731232</c:v>
                </c:pt>
                <c:pt idx="239" formatCode="#,##0\ ">
                  <c:v>55432.68953977988</c:v>
                </c:pt>
                <c:pt idx="240" formatCode="#,##0\ ">
                  <c:v>55507.847095869613</c:v>
                </c:pt>
                <c:pt idx="241" formatCode="#,##0\ ">
                  <c:v>55575.70076255851</c:v>
                </c:pt>
                <c:pt idx="242" formatCode="#,##0\ ">
                  <c:v>55658.053143675548</c:v>
                </c:pt>
                <c:pt idx="243" formatCode="#,##0\ ">
                  <c:v>55730.682781544427</c:v>
                </c:pt>
                <c:pt idx="244" formatCode="#,##0\ ">
                  <c:v>55808.117922338613</c:v>
                </c:pt>
                <c:pt idx="245" formatCode="#,##0\ ">
                  <c:v>55880.680925631139</c:v>
                </c:pt>
                <c:pt idx="246" formatCode="#,##0\ ">
                  <c:v>55958.046193207556</c:v>
                </c:pt>
                <c:pt idx="247" formatCode="#,##0\ ">
                  <c:v>56032.960561552973</c:v>
                </c:pt>
                <c:pt idx="248" formatCode="#,##0\ ">
                  <c:v>56105.427739135339</c:v>
                </c:pt>
                <c:pt idx="249" formatCode="#,##0\ ">
                  <c:v>56182.692489386907</c:v>
                </c:pt>
                <c:pt idx="250" formatCode="#,##0\ ">
                  <c:v>56255.098379335468</c:v>
                </c:pt>
                <c:pt idx="251" formatCode="#,##0\ ">
                  <c:v>56332.298820340147</c:v>
                </c:pt>
                <c:pt idx="252" formatCode="#,##0\ ">
                  <c:v>56407.056146233139</c:v>
                </c:pt>
                <c:pt idx="253" formatCode="#,##0\ ">
                  <c:v>56476.963900252304</c:v>
                </c:pt>
                <c:pt idx="254" formatCode="#,##0\ ">
                  <c:v>56556.481534753177</c:v>
                </c:pt>
                <c:pt idx="255" formatCode="#,##0\ ">
                  <c:v>56628.742593144321</c:v>
                </c:pt>
                <c:pt idx="256" formatCode="#,##0\ ">
                  <c:v>56705.790997778036</c:v>
                </c:pt>
                <c:pt idx="257" formatCode="#,##0\ ">
                  <c:v>56777.997250511216</c:v>
                </c:pt>
                <c:pt idx="258" formatCode="#,##0\ ">
                  <c:v>56854.988099784066</c:v>
                </c:pt>
                <c:pt idx="259" formatCode="#,##0\ ">
                  <c:v>56929.545585877131</c:v>
                </c:pt>
                <c:pt idx="260" formatCode="#,##0\ ">
                  <c:v>57001.67273378955</c:v>
                </c:pt>
                <c:pt idx="261" formatCode="#,##0\ ">
                  <c:v>57078.580487063162</c:v>
                </c:pt>
                <c:pt idx="262" formatCode="#,##0\ ">
                  <c:v>57150.65686277757</c:v>
                </c:pt>
                <c:pt idx="263" formatCode="#,##0\ ">
                  <c:v>57227.511268374481</c:v>
                </c:pt>
                <c:pt idx="264" formatCode="#,##0\ ">
                  <c:v>57301.938572883562</c:v>
                </c:pt>
                <c:pt idx="265" formatCode="#,##0\ ">
                  <c:v>57369.142614840828</c:v>
                </c:pt>
                <c:pt idx="266" formatCode="#,##0\ ">
                  <c:v>57450.718856597654</c:v>
                </c:pt>
                <c:pt idx="267" formatCode="#,##0\ ">
                  <c:v>57522.674698469615</c:v>
                </c:pt>
                <c:pt idx="268" formatCode="#,##0\ ">
                  <c:v>57599.402413235723</c:v>
                </c:pt>
                <c:pt idx="269" formatCode="#,##0\ ">
                  <c:v>57671.312442580827</c:v>
                </c:pt>
                <c:pt idx="270" formatCode="#,##0\ ">
                  <c:v>57747.991989033268</c:v>
                </c:pt>
                <c:pt idx="271" formatCode="#,##0\ ">
                  <c:v>57822.252361933526</c:v>
                </c:pt>
                <c:pt idx="272" formatCode="#,##0\ ">
                  <c:v>57894.0960728918</c:v>
                </c:pt>
                <c:pt idx="273" formatCode="#,##0\ ">
                  <c:v>57970.705875610336</c:v>
                </c:pt>
                <c:pt idx="274" formatCode="#,##0\ ">
                  <c:v>58042.506900821383</c:v>
                </c:pt>
                <c:pt idx="275" formatCode="#,##0\ ">
                  <c:v>58119.071803690858</c:v>
                </c:pt>
                <c:pt idx="276" formatCode="#,##0\ ">
                  <c:v>58193.222672057535</c:v>
                </c:pt>
                <c:pt idx="277" formatCode="#,##0\ ">
                  <c:v>58260.18034028307</c:v>
                </c:pt>
                <c:pt idx="278" formatCode="#,##0\ ">
                  <c:v>58341.461664929258</c:v>
                </c:pt>
                <c:pt idx="279" formatCode="#,##0\ ">
                  <c:v>58413.160978816304</c:v>
                </c:pt>
                <c:pt idx="280" formatCode="#,##0\ ">
                  <c:v>58489.618865298733</c:v>
                </c:pt>
                <c:pt idx="281" formatCode="#,##0\ ">
                  <c:v>58561.279383055255</c:v>
                </c:pt>
                <c:pt idx="282" formatCode="#,##0\ ">
                  <c:v>58637.696439094929</c:v>
                </c:pt>
                <c:pt idx="283" formatCode="#,##0\ ">
                  <c:v>58711.706020924823</c:v>
                </c:pt>
                <c:pt idx="284" formatCode="#,##0\ ">
                  <c:v>58783.310243662017</c:v>
                </c:pt>
                <c:pt idx="285" formatCode="#,##0\ ">
                  <c:v>58859.668042317739</c:v>
                </c:pt>
                <c:pt idx="286" formatCode="#,##0\ ">
                  <c:v>58931.235947577101</c:v>
                </c:pt>
                <c:pt idx="287" formatCode="#,##0\ ">
                  <c:v>59007.55551111215</c:v>
                </c:pt>
                <c:pt idx="288" formatCode="#,##0\ ">
                  <c:v>59081.471885704887</c:v>
                </c:pt>
                <c:pt idx="289" formatCode="#,##0\ ">
                  <c:v>59148.220373674856</c:v>
                </c:pt>
                <c:pt idx="290" formatCode="#,##0\ ">
                  <c:v>59229.251073142361</c:v>
                </c:pt>
                <c:pt idx="291" formatCode="#,##0\ ">
                  <c:v>59300.732180066349</c:v>
                </c:pt>
                <c:pt idx="292" formatCode="#,##0\ ">
                  <c:v>59376.960341553829</c:v>
                </c:pt>
                <c:pt idx="293" formatCode="#,##0\ ">
                  <c:v>59448.408244211299</c:v>
                </c:pt>
                <c:pt idx="294" formatCode="#,##0\ ">
                  <c:v>59524.601432705589</c:v>
                </c:pt>
                <c:pt idx="295" formatCode="#,##0\ ">
                  <c:v>59598.396939810402</c:v>
                </c:pt>
                <c:pt idx="296" formatCode="#,##0\ ">
                  <c:v>59669.796567379846</c:v>
                </c:pt>
                <c:pt idx="297" formatCode="#,##0\ ">
                  <c:v>59745.938901840971</c:v>
                </c:pt>
                <c:pt idx="298" formatCode="#,##0\ ">
                  <c:v>59817.3073269366</c:v>
                </c:pt>
                <c:pt idx="299" formatCode="#,##0\ ">
                  <c:v>59893.416787382113</c:v>
                </c:pt>
                <c:pt idx="300" formatCode="#,##0\ ">
                  <c:v>59967.132186506082</c:v>
                </c:pt>
                <c:pt idx="301" formatCode="#,##0\ ">
                  <c:v>60036.078254537591</c:v>
                </c:pt>
                <c:pt idx="302" formatCode="#,##0\ ">
                  <c:v>60114.516839711338</c:v>
                </c:pt>
                <c:pt idx="303" formatCode="#,##0\ ">
                  <c:v>60185.810505442634</c:v>
                </c:pt>
                <c:pt idx="304" formatCode="#,##0\ ">
                  <c:v>60261.841186912148</c:v>
                </c:pt>
                <c:pt idx="305" formatCode="#,##0\ ">
                  <c:v>60333.106184963559</c:v>
                </c:pt>
                <c:pt idx="306" formatCode="#,##0\ ">
                  <c:v>60409.106651921866</c:v>
                </c:pt>
                <c:pt idx="307" formatCode="#,##0\ ">
                  <c:v>60482.717736165912</c:v>
                </c:pt>
                <c:pt idx="308" formatCode="#,##0\ ">
                  <c:v>60553.94098730234</c:v>
                </c:pt>
                <c:pt idx="309" formatCode="#,##0\ ">
                  <c:v>60629.897449452481</c:v>
                </c:pt>
                <c:pt idx="310" formatCode="#,##0\ ">
                  <c:v>60701.093675253447</c:v>
                </c:pt>
                <c:pt idx="311" formatCode="#,##0\ ">
                  <c:v>60777.021647044508</c:v>
                </c:pt>
                <c:pt idx="312" formatCode="#,##0\ ">
                  <c:v>60850.563327192467</c:v>
                </c:pt>
                <c:pt idx="313" formatCode="#,##0\ ">
                  <c:v>60916.977226945572</c:v>
                </c:pt>
                <c:pt idx="314" formatCode="#,##0\ ">
                  <c:v>60997.606628291825</c:v>
                </c:pt>
                <c:pt idx="315" formatCode="#,##0\ ">
                  <c:v>61068.737968738445</c:v>
                </c:pt>
                <c:pt idx="316" formatCode="#,##0\ ">
                  <c:v>61144.59752715574</c:v>
                </c:pt>
                <c:pt idx="317" formatCode="#,##0\ ">
                  <c:v>61215.703936411715</c:v>
                </c:pt>
                <c:pt idx="318" formatCode="#,##0\ ">
                  <c:v>61291.537204101114</c:v>
                </c:pt>
                <c:pt idx="319" formatCode="#,##0\ ">
                  <c:v>61364.988193614583</c:v>
                </c:pt>
                <c:pt idx="320" formatCode="#,##0\ ">
                  <c:v>61436.058248152469</c:v>
                </c:pt>
                <c:pt idx="321" formatCode="#,##0\ ">
                  <c:v>61511.853174759817</c:v>
                </c:pt>
                <c:pt idx="322" formatCode="#,##0\ ">
                  <c:v>61582.899663861979</c:v>
                </c:pt>
                <c:pt idx="323" formatCode="#,##0\ ">
                  <c:v>61658.669735015545</c:v>
                </c:pt>
                <c:pt idx="324" formatCode="#,##0\ ">
                  <c:v>61732.060191020493</c:v>
                </c:pt>
                <c:pt idx="325" formatCode="#,##0\ ">
                  <c:v>61798.338939680551</c:v>
                </c:pt>
                <c:pt idx="326" formatCode="#,##0\ ">
                  <c:v>61878.80610548699</c:v>
                </c:pt>
                <c:pt idx="327" formatCode="#,##0\ ">
                  <c:v>61949.795918210861</c:v>
                </c:pt>
                <c:pt idx="328" formatCode="#,##0\ ">
                  <c:v>62025.50620265022</c:v>
                </c:pt>
                <c:pt idx="329" formatCode="#,##0\ ">
                  <c:v>62096.474201903839</c:v>
                </c:pt>
                <c:pt idx="330" formatCode="#,##0\ ">
                  <c:v>62172.161472887383</c:v>
                </c:pt>
                <c:pt idx="331" formatCode="#,##0\ ">
                  <c:v>62245.472599848727</c:v>
                </c:pt>
                <c:pt idx="332" formatCode="#,##0\ ">
                  <c:v>62316.408754750271</c:v>
                </c:pt>
                <c:pt idx="333" formatCode="#,##0\ ">
                  <c:v>62392.06242674368</c:v>
                </c:pt>
                <c:pt idx="334" formatCode="#,##0\ ">
                  <c:v>62462.977917283395</c:v>
                </c:pt>
                <c:pt idx="335" formatCode="#,##0\ ">
                  <c:v>62538.609784512992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776-4FA3-8D72-C66DBA24D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9389800"/>
        <c:axId val="889387176"/>
      </c:lineChart>
      <c:catAx>
        <c:axId val="889389800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9387176"/>
        <c:crosses val="autoZero"/>
        <c:auto val="1"/>
        <c:lblAlgn val="ctr"/>
        <c:lblOffset val="100"/>
        <c:noMultiLvlLbl val="0"/>
      </c:catAx>
      <c:valAx>
        <c:axId val="889387176"/>
        <c:scaling>
          <c:orientation val="minMax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89389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'Cl Resid_Anual'!$B$1</c:f>
              <c:strCache>
                <c:ptCount val="1"/>
                <c:pt idx="0">
                  <c:v>Valores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'Cl Resid_Anual'!$B$2:$B$29</c:f>
              <c:numCache>
                <c:formatCode>#,##0\ </c:formatCode>
                <c:ptCount val="28"/>
                <c:pt idx="0">
                  <c:v>38510</c:v>
                </c:pt>
                <c:pt idx="1">
                  <c:v>39509</c:v>
                </c:pt>
                <c:pt idx="2">
                  <c:v>40641</c:v>
                </c:pt>
                <c:pt idx="3">
                  <c:v>41434</c:v>
                </c:pt>
                <c:pt idx="4">
                  <c:v>42233</c:v>
                </c:pt>
                <c:pt idx="5">
                  <c:v>42734</c:v>
                </c:pt>
                <c:pt idx="6">
                  <c:v>43624</c:v>
                </c:pt>
                <c:pt idx="7">
                  <c:v>44555</c:v>
                </c:pt>
                <c:pt idx="8">
                  <c:v>45087</c:v>
                </c:pt>
                <c:pt idx="9">
                  <c:v>45442</c:v>
                </c:pt>
                <c:pt idx="10">
                  <c:v>46329</c:v>
                </c:pt>
                <c:pt idx="11">
                  <c:v>47439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07-4119-AAB0-6D327834F55A}"/>
            </c:ext>
          </c:extLst>
        </c:ser>
        <c:ser>
          <c:idx val="1"/>
          <c:order val="1"/>
          <c:tx>
            <c:strRef>
              <c:f>'Cl Resid_Anual'!$C$1</c:f>
              <c:strCache>
                <c:ptCount val="1"/>
                <c:pt idx="0">
                  <c:v>Previsión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'Cl Resid_Anual'!$A$2:$A$29</c:f>
              <c:numCache>
                <c:formatCode>General</c:formatCode>
                <c:ptCount val="2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</c:numCache>
            </c:numRef>
          </c:cat>
          <c:val>
            <c:numRef>
              <c:f>'Cl Resid_Anual'!$C$2:$C$29</c:f>
              <c:numCache>
                <c:formatCode>General</c:formatCode>
                <c:ptCount val="28"/>
                <c:pt idx="11" formatCode="#,##0\ ">
                  <c:v>47439</c:v>
                </c:pt>
                <c:pt idx="12" formatCode="#,##0\ ">
                  <c:v>48066.115823106811</c:v>
                </c:pt>
                <c:pt idx="13" formatCode="#,##0\ ">
                  <c:v>48833.682958715937</c:v>
                </c:pt>
                <c:pt idx="14" formatCode="#,##0\ ">
                  <c:v>49601.250094325071</c:v>
                </c:pt>
                <c:pt idx="15" formatCode="#,##0\ ">
                  <c:v>50368.817229934204</c:v>
                </c:pt>
                <c:pt idx="16" formatCode="#,##0\ ">
                  <c:v>51136.38436554333</c:v>
                </c:pt>
                <c:pt idx="17" formatCode="#,##0\ ">
                  <c:v>51903.951501152464</c:v>
                </c:pt>
                <c:pt idx="18" formatCode="#,##0\ ">
                  <c:v>52671.518636761597</c:v>
                </c:pt>
                <c:pt idx="19" formatCode="#,##0\ ">
                  <c:v>53439.085772370723</c:v>
                </c:pt>
                <c:pt idx="20" formatCode="#,##0\ ">
                  <c:v>54206.652907979857</c:v>
                </c:pt>
                <c:pt idx="21" formatCode="#,##0\ ">
                  <c:v>54974.22004358899</c:v>
                </c:pt>
                <c:pt idx="22" formatCode="#,##0\ ">
                  <c:v>55741.787179198116</c:v>
                </c:pt>
                <c:pt idx="23" formatCode="#,##0\ ">
                  <c:v>56509.354314807249</c:v>
                </c:pt>
                <c:pt idx="24" formatCode="#,##0\ ">
                  <c:v>57276.921450416383</c:v>
                </c:pt>
                <c:pt idx="25" formatCode="#,##0\ ">
                  <c:v>58044.488586025516</c:v>
                </c:pt>
                <c:pt idx="26" formatCode="#,##0\ ">
                  <c:v>58812.055721634642</c:v>
                </c:pt>
                <c:pt idx="27" formatCode="#,##0\ ">
                  <c:v>59579.622857243776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07-4119-AAB0-6D327834F55A}"/>
            </c:ext>
          </c:extLst>
        </c:ser>
        <c:ser>
          <c:idx val="2"/>
          <c:order val="2"/>
          <c:tx>
            <c:strRef>
              <c:f>'Cl Resid_Anual'!$D$1</c:f>
              <c:strCache>
                <c:ptCount val="1"/>
                <c:pt idx="0">
                  <c:v>Límite de confianza inferior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'Cl Resid_Anual'!$A$2:$A$29</c:f>
              <c:numCache>
                <c:formatCode>General</c:formatCode>
                <c:ptCount val="2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</c:numCache>
            </c:numRef>
          </c:cat>
          <c:val>
            <c:numRef>
              <c:f>'Cl Resid_Anual'!$D$2:$D$29</c:f>
              <c:numCache>
                <c:formatCode>General</c:formatCode>
                <c:ptCount val="28"/>
                <c:pt idx="11" formatCode="#,##0\ ">
                  <c:v>47439</c:v>
                </c:pt>
                <c:pt idx="12" formatCode="#,##0\ ">
                  <c:v>47559.420155158718</c:v>
                </c:pt>
                <c:pt idx="13" formatCode="#,##0\ ">
                  <c:v>48266.953197597708</c:v>
                </c:pt>
                <c:pt idx="14" formatCode="#,##0\ ">
                  <c:v>48980.055877450592</c:v>
                </c:pt>
                <c:pt idx="15" formatCode="#,##0\ ">
                  <c:v>49697.371094922695</c:v>
                </c:pt>
                <c:pt idx="16" formatCode="#,##0\ ">
                  <c:v>50418.013913026734</c:v>
                </c:pt>
                <c:pt idx="17" formatCode="#,##0\ ">
                  <c:v>51141.369470784368</c:v>
                </c:pt>
                <c:pt idx="18" formatCode="#,##0\ ">
                  <c:v>51866.990101731812</c:v>
                </c:pt>
                <c:pt idx="19" formatCode="#,##0\ ">
                  <c:v>52594.537933322848</c:v>
                </c:pt>
                <c:pt idx="20" formatCode="#,##0\ ">
                  <c:v>53323.750573170902</c:v>
                </c:pt>
                <c:pt idx="21" formatCode="#,##0\ ">
                  <c:v>54054.419457445343</c:v>
                </c:pt>
                <c:pt idx="22" formatCode="#,##0\ ">
                  <c:v>54786.375580828753</c:v>
                </c:pt>
                <c:pt idx="23" formatCode="#,##0\ ">
                  <c:v>55519.47974781524</c:v>
                </c:pt>
                <c:pt idx="24" formatCode="#,##0\ ">
                  <c:v>56253.615709209014</c:v>
                </c:pt>
                <c:pt idx="25" formatCode="#,##0\ ">
                  <c:v>56988.685204419489</c:v>
                </c:pt>
                <c:pt idx="26" formatCode="#,##0\ ">
                  <c:v>57724.604300316481</c:v>
                </c:pt>
                <c:pt idx="27" formatCode="#,##0\ ">
                  <c:v>58461.300634976207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07-4119-AAB0-6D327834F55A}"/>
            </c:ext>
          </c:extLst>
        </c:ser>
        <c:ser>
          <c:idx val="3"/>
          <c:order val="3"/>
          <c:tx>
            <c:strRef>
              <c:f>'Cl Resid_Anual'!$E$1</c:f>
              <c:strCache>
                <c:ptCount val="1"/>
                <c:pt idx="0">
                  <c:v>Límite de confianza superior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'Cl Resid_Anual'!$A$2:$A$29</c:f>
              <c:numCache>
                <c:formatCode>General</c:formatCode>
                <c:ptCount val="2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</c:numCache>
            </c:numRef>
          </c:cat>
          <c:val>
            <c:numRef>
              <c:f>'Cl Resid_Anual'!$E$2:$E$29</c:f>
              <c:numCache>
                <c:formatCode>General</c:formatCode>
                <c:ptCount val="28"/>
                <c:pt idx="11" formatCode="#,##0\ ">
                  <c:v>47439</c:v>
                </c:pt>
                <c:pt idx="12" formatCode="#,##0\ ">
                  <c:v>48572.811491054905</c:v>
                </c:pt>
                <c:pt idx="13" formatCode="#,##0\ ">
                  <c:v>49400.412719834167</c:v>
                </c:pt>
                <c:pt idx="14" formatCode="#,##0\ ">
                  <c:v>50222.44431119955</c:v>
                </c:pt>
                <c:pt idx="15" formatCode="#,##0\ ">
                  <c:v>51040.263364945713</c:v>
                </c:pt>
                <c:pt idx="16" formatCode="#,##0\ ">
                  <c:v>51854.754818059926</c:v>
                </c:pt>
                <c:pt idx="17" formatCode="#,##0\ ">
                  <c:v>52666.533531520559</c:v>
                </c:pt>
                <c:pt idx="18" formatCode="#,##0\ ">
                  <c:v>53476.047171791382</c:v>
                </c:pt>
                <c:pt idx="19" formatCode="#,##0\ ">
                  <c:v>54283.633611418598</c:v>
                </c:pt>
                <c:pt idx="20" formatCode="#,##0\ ">
                  <c:v>55089.555242788811</c:v>
                </c:pt>
                <c:pt idx="21" formatCode="#,##0\ ">
                  <c:v>55894.020629732637</c:v>
                </c:pt>
                <c:pt idx="22" formatCode="#,##0\ ">
                  <c:v>56697.198777567479</c:v>
                </c:pt>
                <c:pt idx="23" formatCode="#,##0\ ">
                  <c:v>57499.228881799259</c:v>
                </c:pt>
                <c:pt idx="24" formatCode="#,##0\ ">
                  <c:v>58300.227191623751</c:v>
                </c:pt>
                <c:pt idx="25" formatCode="#,##0\ ">
                  <c:v>59100.291967631543</c:v>
                </c:pt>
                <c:pt idx="26" formatCode="#,##0\ ">
                  <c:v>59899.507142952803</c:v>
                </c:pt>
                <c:pt idx="27" formatCode="#,##0\ ">
                  <c:v>60697.945079511344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07-4119-AAB0-6D327834F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9734088"/>
        <c:axId val="569735072"/>
      </c:lineChart>
      <c:catAx>
        <c:axId val="569734088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9735072"/>
        <c:crosses val="autoZero"/>
        <c:auto val="1"/>
        <c:lblAlgn val="ctr"/>
        <c:lblOffset val="100"/>
        <c:noMultiLvlLbl val="0"/>
      </c:catAx>
      <c:valAx>
        <c:axId val="56973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9734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'Cl No Resid_Anual'!$B$1</c:f>
              <c:strCache>
                <c:ptCount val="1"/>
                <c:pt idx="0">
                  <c:v>Valores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'Cl No Resid_Anual'!$B$2:$B$29</c:f>
              <c:numCache>
                <c:formatCode>#,##0\ </c:formatCode>
                <c:ptCount val="28"/>
                <c:pt idx="0">
                  <c:v>2511</c:v>
                </c:pt>
                <c:pt idx="1">
                  <c:v>2544</c:v>
                </c:pt>
                <c:pt idx="2">
                  <c:v>2544</c:v>
                </c:pt>
                <c:pt idx="3">
                  <c:v>2535</c:v>
                </c:pt>
                <c:pt idx="4">
                  <c:v>2547</c:v>
                </c:pt>
                <c:pt idx="5">
                  <c:v>2562</c:v>
                </c:pt>
                <c:pt idx="6">
                  <c:v>2621</c:v>
                </c:pt>
                <c:pt idx="7">
                  <c:v>2625</c:v>
                </c:pt>
                <c:pt idx="8">
                  <c:v>2649</c:v>
                </c:pt>
                <c:pt idx="9">
                  <c:v>2641</c:v>
                </c:pt>
                <c:pt idx="10">
                  <c:v>2654</c:v>
                </c:pt>
                <c:pt idx="11">
                  <c:v>2654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53-4ABC-B413-76F204922A26}"/>
            </c:ext>
          </c:extLst>
        </c:ser>
        <c:ser>
          <c:idx val="1"/>
          <c:order val="1"/>
          <c:tx>
            <c:strRef>
              <c:f>'Cl No Resid_Anual'!$C$1</c:f>
              <c:strCache>
                <c:ptCount val="1"/>
                <c:pt idx="0">
                  <c:v>Previsión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'Cl No Resid_Anual'!$A$2:$A$29</c:f>
              <c:numCache>
                <c:formatCode>General</c:formatCode>
                <c:ptCount val="2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</c:numCache>
            </c:numRef>
          </c:cat>
          <c:val>
            <c:numRef>
              <c:f>'Cl No Resid_Anual'!$C$2:$C$29</c:f>
              <c:numCache>
                <c:formatCode>General</c:formatCode>
                <c:ptCount val="28"/>
                <c:pt idx="11" formatCode="#,##0\ ">
                  <c:v>2654</c:v>
                </c:pt>
                <c:pt idx="12" formatCode="#,##0\ ">
                  <c:v>2683.3015922976001</c:v>
                </c:pt>
                <c:pt idx="13" formatCode="#,##0\ ">
                  <c:v>2697.662222321258</c:v>
                </c:pt>
                <c:pt idx="14" formatCode="#,##0\ ">
                  <c:v>2712.0228523449164</c:v>
                </c:pt>
                <c:pt idx="15" formatCode="#,##0\ ">
                  <c:v>2726.3834823685743</c:v>
                </c:pt>
                <c:pt idx="16" formatCode="#,##0\ ">
                  <c:v>2740.7441123922326</c:v>
                </c:pt>
                <c:pt idx="17" formatCode="#,##0\ ">
                  <c:v>2755.1047424158905</c:v>
                </c:pt>
                <c:pt idx="18" formatCode="#,##0\ ">
                  <c:v>2769.4653724395489</c:v>
                </c:pt>
                <c:pt idx="19" formatCode="#,##0\ ">
                  <c:v>2783.8260024632073</c:v>
                </c:pt>
                <c:pt idx="20" formatCode="#,##0\ ">
                  <c:v>2798.1866324868652</c:v>
                </c:pt>
                <c:pt idx="21" formatCode="#,##0\ ">
                  <c:v>2812.5472625105235</c:v>
                </c:pt>
                <c:pt idx="22" formatCode="#,##0\ ">
                  <c:v>2826.9078925341814</c:v>
                </c:pt>
                <c:pt idx="23" formatCode="#,##0\ ">
                  <c:v>2841.2685225578398</c:v>
                </c:pt>
                <c:pt idx="24" formatCode="#,##0\ ">
                  <c:v>2855.6291525814977</c:v>
                </c:pt>
                <c:pt idx="25" formatCode="#,##0\ ">
                  <c:v>2869.9897826051561</c:v>
                </c:pt>
                <c:pt idx="26" formatCode="#,##0\ ">
                  <c:v>2884.3504126288144</c:v>
                </c:pt>
                <c:pt idx="27" formatCode="#,##0\ ">
                  <c:v>2898.7110426524723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53-4ABC-B413-76F204922A26}"/>
            </c:ext>
          </c:extLst>
        </c:ser>
        <c:ser>
          <c:idx val="2"/>
          <c:order val="2"/>
          <c:tx>
            <c:strRef>
              <c:f>'Cl No Resid_Anual'!$D$1</c:f>
              <c:strCache>
                <c:ptCount val="1"/>
                <c:pt idx="0">
                  <c:v>Límite de confianza inferior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'Cl No Resid_Anual'!$A$2:$A$29</c:f>
              <c:numCache>
                <c:formatCode>General</c:formatCode>
                <c:ptCount val="2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</c:numCache>
            </c:numRef>
          </c:cat>
          <c:val>
            <c:numRef>
              <c:f>'Cl No Resid_Anual'!$D$2:$D$29</c:f>
              <c:numCache>
                <c:formatCode>General</c:formatCode>
                <c:ptCount val="28"/>
                <c:pt idx="11" formatCode="#,##0\ ">
                  <c:v>2654</c:v>
                </c:pt>
                <c:pt idx="12" formatCode="#,##0\ ">
                  <c:v>2651.5647762120921</c:v>
                </c:pt>
                <c:pt idx="13" formatCode="#,##0\ ">
                  <c:v>2665.925263420399</c:v>
                </c:pt>
                <c:pt idx="14" formatCode="#,##0\ ">
                  <c:v>2680.2856395516865</c:v>
                </c:pt>
                <c:pt idx="15" formatCode="#,##0\ ">
                  <c:v>2694.6458728725815</c:v>
                </c:pt>
                <c:pt idx="16" formatCode="#,##0\ ">
                  <c:v>2709.0059316529723</c:v>
                </c:pt>
                <c:pt idx="17" formatCode="#,##0\ ">
                  <c:v>2723.3657841675922</c:v>
                </c:pt>
                <c:pt idx="18" formatCode="#,##0\ ">
                  <c:v>2737.7253986979258</c:v>
                </c:pt>
                <c:pt idx="19" formatCode="#,##0\ ">
                  <c:v>2752.0847435344244</c:v>
                </c:pt>
                <c:pt idx="20" formatCode="#,##0\ ">
                  <c:v>2766.4437869790413</c:v>
                </c:pt>
                <c:pt idx="21" formatCode="#,##0\ ">
                  <c:v>2780.8024973480833</c:v>
                </c:pt>
                <c:pt idx="22" formatCode="#,##0\ ">
                  <c:v>2795.1608429753674</c:v>
                </c:pt>
                <c:pt idx="23" formatCode="#,##0\ ">
                  <c:v>2809.5187922157015</c:v>
                </c:pt>
                <c:pt idx="24" formatCode="#,##0\ ">
                  <c:v>2823.8763134486649</c:v>
                </c:pt>
                <c:pt idx="25" formatCode="#,##0\ ">
                  <c:v>2838.2333750827047</c:v>
                </c:pt>
                <c:pt idx="26" formatCode="#,##0\ ">
                  <c:v>2852.589945559535</c:v>
                </c:pt>
                <c:pt idx="27" formatCode="#,##0\ ">
                  <c:v>2866.9459933588396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53-4ABC-B413-76F204922A26}"/>
            </c:ext>
          </c:extLst>
        </c:ser>
        <c:ser>
          <c:idx val="3"/>
          <c:order val="3"/>
          <c:tx>
            <c:strRef>
              <c:f>'Cl No Resid_Anual'!$E$1</c:f>
              <c:strCache>
                <c:ptCount val="1"/>
                <c:pt idx="0">
                  <c:v>Límite de confianza superior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'Cl No Resid_Anual'!$A$2:$A$29</c:f>
              <c:numCache>
                <c:formatCode>General</c:formatCode>
                <c:ptCount val="2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</c:numCache>
            </c:numRef>
          </c:cat>
          <c:val>
            <c:numRef>
              <c:f>'Cl No Resid_Anual'!$E$2:$E$29</c:f>
              <c:numCache>
                <c:formatCode>General</c:formatCode>
                <c:ptCount val="28"/>
                <c:pt idx="11" formatCode="#,##0\ ">
                  <c:v>2654</c:v>
                </c:pt>
                <c:pt idx="12" formatCode="#,##0\ ">
                  <c:v>2715.0384083831082</c:v>
                </c:pt>
                <c:pt idx="13" formatCode="#,##0\ ">
                  <c:v>2729.399181222117</c:v>
                </c:pt>
                <c:pt idx="14" formatCode="#,##0\ ">
                  <c:v>2743.7600651381463</c:v>
                </c:pt>
                <c:pt idx="15" formatCode="#,##0\ ">
                  <c:v>2758.121091864567</c:v>
                </c:pt>
                <c:pt idx="16" formatCode="#,##0\ ">
                  <c:v>2772.482293131493</c:v>
                </c:pt>
                <c:pt idx="17" formatCode="#,##0\ ">
                  <c:v>2786.8437006641889</c:v>
                </c:pt>
                <c:pt idx="18" formatCode="#,##0\ ">
                  <c:v>2801.205346181172</c:v>
                </c:pt>
                <c:pt idx="19" formatCode="#,##0\ ">
                  <c:v>2815.5672613919901</c:v>
                </c:pt>
                <c:pt idx="20" formatCode="#,##0\ ">
                  <c:v>2829.929477994689</c:v>
                </c:pt>
                <c:pt idx="21" formatCode="#,##0\ ">
                  <c:v>2844.2920276729637</c:v>
                </c:pt>
                <c:pt idx="22" formatCode="#,##0\ ">
                  <c:v>2858.6549420929955</c:v>
                </c:pt>
                <c:pt idx="23" formatCode="#,##0\ ">
                  <c:v>2873.0182528999781</c:v>
                </c:pt>
                <c:pt idx="24" formatCode="#,##0\ ">
                  <c:v>2887.3819917143305</c:v>
                </c:pt>
                <c:pt idx="25" formatCode="#,##0\ ">
                  <c:v>2901.7461901276074</c:v>
                </c:pt>
                <c:pt idx="26" formatCode="#,##0\ ">
                  <c:v>2916.1108796980939</c:v>
                </c:pt>
                <c:pt idx="27" formatCode="#,##0\ ">
                  <c:v>2930.476091946105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53-4ABC-B413-76F204922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9734088"/>
        <c:axId val="569735072"/>
      </c:lineChart>
      <c:catAx>
        <c:axId val="569734088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9735072"/>
        <c:crosses val="autoZero"/>
        <c:auto val="1"/>
        <c:lblAlgn val="ctr"/>
        <c:lblOffset val="100"/>
        <c:noMultiLvlLbl val="0"/>
      </c:catAx>
      <c:valAx>
        <c:axId val="56973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9734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'Cl No Resid_Mensual'!$B$1</c:f>
              <c:strCache>
                <c:ptCount val="1"/>
                <c:pt idx="0">
                  <c:v>Valores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'Cl No Resid_Mensual'!$B$2:$B$337</c:f>
              <c:numCache>
                <c:formatCode>#,##0\ </c:formatCode>
                <c:ptCount val="336"/>
                <c:pt idx="0">
                  <c:v>2510</c:v>
                </c:pt>
                <c:pt idx="1">
                  <c:v>2512</c:v>
                </c:pt>
                <c:pt idx="2">
                  <c:v>2511</c:v>
                </c:pt>
                <c:pt idx="3">
                  <c:v>2512</c:v>
                </c:pt>
                <c:pt idx="4">
                  <c:v>2514</c:v>
                </c:pt>
                <c:pt idx="5">
                  <c:v>2514</c:v>
                </c:pt>
                <c:pt idx="6">
                  <c:v>2512</c:v>
                </c:pt>
                <c:pt idx="7">
                  <c:v>2514</c:v>
                </c:pt>
                <c:pt idx="8">
                  <c:v>2514</c:v>
                </c:pt>
                <c:pt idx="9">
                  <c:v>2513</c:v>
                </c:pt>
                <c:pt idx="10">
                  <c:v>2513</c:v>
                </c:pt>
                <c:pt idx="11">
                  <c:v>2511</c:v>
                </c:pt>
                <c:pt idx="12">
                  <c:v>2510</c:v>
                </c:pt>
                <c:pt idx="13">
                  <c:v>2514</c:v>
                </c:pt>
                <c:pt idx="14">
                  <c:v>2549</c:v>
                </c:pt>
                <c:pt idx="15">
                  <c:v>2550</c:v>
                </c:pt>
                <c:pt idx="16">
                  <c:v>2551</c:v>
                </c:pt>
                <c:pt idx="17">
                  <c:v>2551</c:v>
                </c:pt>
                <c:pt idx="18">
                  <c:v>2553</c:v>
                </c:pt>
                <c:pt idx="19">
                  <c:v>2546</c:v>
                </c:pt>
                <c:pt idx="20">
                  <c:v>2543</c:v>
                </c:pt>
                <c:pt idx="21">
                  <c:v>2543</c:v>
                </c:pt>
                <c:pt idx="22">
                  <c:v>2544</c:v>
                </c:pt>
                <c:pt idx="23">
                  <c:v>2544</c:v>
                </c:pt>
                <c:pt idx="24">
                  <c:v>2544</c:v>
                </c:pt>
                <c:pt idx="25">
                  <c:v>2544</c:v>
                </c:pt>
                <c:pt idx="26">
                  <c:v>2545</c:v>
                </c:pt>
                <c:pt idx="27">
                  <c:v>2544</c:v>
                </c:pt>
                <c:pt idx="28">
                  <c:v>2540</c:v>
                </c:pt>
                <c:pt idx="29">
                  <c:v>2547</c:v>
                </c:pt>
                <c:pt idx="30">
                  <c:v>2546</c:v>
                </c:pt>
                <c:pt idx="31">
                  <c:v>2547</c:v>
                </c:pt>
                <c:pt idx="32">
                  <c:v>2546</c:v>
                </c:pt>
                <c:pt idx="33">
                  <c:v>2545</c:v>
                </c:pt>
                <c:pt idx="34">
                  <c:v>2545</c:v>
                </c:pt>
                <c:pt idx="35">
                  <c:v>2544</c:v>
                </c:pt>
                <c:pt idx="36">
                  <c:v>2545</c:v>
                </c:pt>
                <c:pt idx="37">
                  <c:v>2545</c:v>
                </c:pt>
                <c:pt idx="38">
                  <c:v>2544</c:v>
                </c:pt>
                <c:pt idx="39">
                  <c:v>2544</c:v>
                </c:pt>
                <c:pt idx="40">
                  <c:v>2543</c:v>
                </c:pt>
                <c:pt idx="41">
                  <c:v>2544</c:v>
                </c:pt>
                <c:pt idx="42">
                  <c:v>2544</c:v>
                </c:pt>
                <c:pt idx="43">
                  <c:v>2543</c:v>
                </c:pt>
                <c:pt idx="44">
                  <c:v>2543</c:v>
                </c:pt>
                <c:pt idx="45">
                  <c:v>2543</c:v>
                </c:pt>
                <c:pt idx="46">
                  <c:v>2545</c:v>
                </c:pt>
                <c:pt idx="47">
                  <c:v>2535</c:v>
                </c:pt>
                <c:pt idx="48">
                  <c:v>2537</c:v>
                </c:pt>
                <c:pt idx="49">
                  <c:v>2537</c:v>
                </c:pt>
                <c:pt idx="50">
                  <c:v>2538</c:v>
                </c:pt>
                <c:pt idx="51">
                  <c:v>2537</c:v>
                </c:pt>
                <c:pt idx="52">
                  <c:v>2538</c:v>
                </c:pt>
                <c:pt idx="53">
                  <c:v>2538</c:v>
                </c:pt>
                <c:pt idx="54">
                  <c:v>2538</c:v>
                </c:pt>
                <c:pt idx="55">
                  <c:v>2541</c:v>
                </c:pt>
                <c:pt idx="56">
                  <c:v>2541</c:v>
                </c:pt>
                <c:pt idx="57">
                  <c:v>2545</c:v>
                </c:pt>
                <c:pt idx="58">
                  <c:v>2546</c:v>
                </c:pt>
                <c:pt idx="59">
                  <c:v>2547</c:v>
                </c:pt>
                <c:pt idx="60">
                  <c:v>2549</c:v>
                </c:pt>
                <c:pt idx="61">
                  <c:v>2549</c:v>
                </c:pt>
                <c:pt idx="62">
                  <c:v>2548</c:v>
                </c:pt>
                <c:pt idx="63">
                  <c:v>2548</c:v>
                </c:pt>
                <c:pt idx="64">
                  <c:v>2553</c:v>
                </c:pt>
                <c:pt idx="65">
                  <c:v>2576</c:v>
                </c:pt>
                <c:pt idx="66">
                  <c:v>2576</c:v>
                </c:pt>
                <c:pt idx="67">
                  <c:v>2558</c:v>
                </c:pt>
                <c:pt idx="68">
                  <c:v>2563</c:v>
                </c:pt>
                <c:pt idx="69">
                  <c:v>2563</c:v>
                </c:pt>
                <c:pt idx="70">
                  <c:v>2561</c:v>
                </c:pt>
                <c:pt idx="71">
                  <c:v>2562</c:v>
                </c:pt>
                <c:pt idx="72">
                  <c:v>2559</c:v>
                </c:pt>
                <c:pt idx="73">
                  <c:v>2559</c:v>
                </c:pt>
                <c:pt idx="74">
                  <c:v>2559</c:v>
                </c:pt>
                <c:pt idx="75">
                  <c:v>2561</c:v>
                </c:pt>
                <c:pt idx="76">
                  <c:v>2561</c:v>
                </c:pt>
                <c:pt idx="77">
                  <c:v>2561</c:v>
                </c:pt>
                <c:pt idx="78">
                  <c:v>2562</c:v>
                </c:pt>
                <c:pt idx="79">
                  <c:v>2562</c:v>
                </c:pt>
                <c:pt idx="80">
                  <c:v>2564</c:v>
                </c:pt>
                <c:pt idx="81">
                  <c:v>2565</c:v>
                </c:pt>
                <c:pt idx="82">
                  <c:v>2621</c:v>
                </c:pt>
                <c:pt idx="83">
                  <c:v>2621</c:v>
                </c:pt>
                <c:pt idx="84">
                  <c:v>2623</c:v>
                </c:pt>
                <c:pt idx="85">
                  <c:v>2623</c:v>
                </c:pt>
                <c:pt idx="86">
                  <c:v>2623</c:v>
                </c:pt>
                <c:pt idx="87">
                  <c:v>2623</c:v>
                </c:pt>
                <c:pt idx="88">
                  <c:v>2622</c:v>
                </c:pt>
                <c:pt idx="89">
                  <c:v>2622</c:v>
                </c:pt>
                <c:pt idx="90">
                  <c:v>2622</c:v>
                </c:pt>
                <c:pt idx="91">
                  <c:v>2625</c:v>
                </c:pt>
                <c:pt idx="92">
                  <c:v>2625</c:v>
                </c:pt>
                <c:pt idx="93">
                  <c:v>2624</c:v>
                </c:pt>
                <c:pt idx="94">
                  <c:v>2625</c:v>
                </c:pt>
                <c:pt idx="95">
                  <c:v>2625</c:v>
                </c:pt>
                <c:pt idx="96">
                  <c:v>2623</c:v>
                </c:pt>
                <c:pt idx="97">
                  <c:v>2622</c:v>
                </c:pt>
                <c:pt idx="98">
                  <c:v>2622</c:v>
                </c:pt>
                <c:pt idx="99">
                  <c:v>2622</c:v>
                </c:pt>
                <c:pt idx="100">
                  <c:v>2625</c:v>
                </c:pt>
                <c:pt idx="101">
                  <c:v>2631</c:v>
                </c:pt>
                <c:pt idx="102">
                  <c:v>2632</c:v>
                </c:pt>
                <c:pt idx="103">
                  <c:v>2633</c:v>
                </c:pt>
                <c:pt idx="104">
                  <c:v>2633</c:v>
                </c:pt>
                <c:pt idx="105">
                  <c:v>2636</c:v>
                </c:pt>
                <c:pt idx="106">
                  <c:v>2636</c:v>
                </c:pt>
                <c:pt idx="107">
                  <c:v>2649</c:v>
                </c:pt>
                <c:pt idx="108">
                  <c:v>2649</c:v>
                </c:pt>
                <c:pt idx="109">
                  <c:v>2649</c:v>
                </c:pt>
                <c:pt idx="110">
                  <c:v>2649</c:v>
                </c:pt>
                <c:pt idx="111">
                  <c:v>2649</c:v>
                </c:pt>
                <c:pt idx="112">
                  <c:v>2649</c:v>
                </c:pt>
                <c:pt idx="113">
                  <c:v>2649</c:v>
                </c:pt>
                <c:pt idx="114">
                  <c:v>2649</c:v>
                </c:pt>
                <c:pt idx="115">
                  <c:v>2644</c:v>
                </c:pt>
                <c:pt idx="116">
                  <c:v>2644</c:v>
                </c:pt>
                <c:pt idx="117">
                  <c:v>2642</c:v>
                </c:pt>
                <c:pt idx="118">
                  <c:v>2642</c:v>
                </c:pt>
                <c:pt idx="119">
                  <c:v>2641</c:v>
                </c:pt>
                <c:pt idx="120">
                  <c:v>2641</c:v>
                </c:pt>
                <c:pt idx="121">
                  <c:v>2642</c:v>
                </c:pt>
                <c:pt idx="122">
                  <c:v>2643</c:v>
                </c:pt>
                <c:pt idx="123">
                  <c:v>2644</c:v>
                </c:pt>
                <c:pt idx="124">
                  <c:v>2650</c:v>
                </c:pt>
                <c:pt idx="125">
                  <c:v>2652</c:v>
                </c:pt>
                <c:pt idx="126">
                  <c:v>2652</c:v>
                </c:pt>
                <c:pt idx="127">
                  <c:v>2651</c:v>
                </c:pt>
                <c:pt idx="128">
                  <c:v>2654</c:v>
                </c:pt>
                <c:pt idx="129">
                  <c:v>2656</c:v>
                </c:pt>
                <c:pt idx="130">
                  <c:v>2654</c:v>
                </c:pt>
                <c:pt idx="131">
                  <c:v>2654</c:v>
                </c:pt>
                <c:pt idx="132">
                  <c:v>2654</c:v>
                </c:pt>
                <c:pt idx="133">
                  <c:v>2655</c:v>
                </c:pt>
                <c:pt idx="134">
                  <c:v>2659</c:v>
                </c:pt>
                <c:pt idx="135">
                  <c:v>2656</c:v>
                </c:pt>
                <c:pt idx="136">
                  <c:v>2653</c:v>
                </c:pt>
                <c:pt idx="137">
                  <c:v>2653</c:v>
                </c:pt>
                <c:pt idx="138">
                  <c:v>2648</c:v>
                </c:pt>
                <c:pt idx="139">
                  <c:v>2647</c:v>
                </c:pt>
                <c:pt idx="140">
                  <c:v>2648</c:v>
                </c:pt>
                <c:pt idx="141">
                  <c:v>2650</c:v>
                </c:pt>
                <c:pt idx="142">
                  <c:v>2649</c:v>
                </c:pt>
                <c:pt idx="143">
                  <c:v>2654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0A-4D30-9C22-48897B445A85}"/>
            </c:ext>
          </c:extLst>
        </c:ser>
        <c:ser>
          <c:idx val="1"/>
          <c:order val="1"/>
          <c:tx>
            <c:strRef>
              <c:f>'Cl No Resid_Mensual'!$C$1</c:f>
              <c:strCache>
                <c:ptCount val="1"/>
                <c:pt idx="0">
                  <c:v>Previsión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'Cl No Resid_Mensual'!$A$2:$A$337</c:f>
              <c:numCache>
                <c:formatCode>mmm\-yy</c:formatCode>
                <c:ptCount val="336"/>
                <c:pt idx="0">
                  <c:v>40574</c:v>
                </c:pt>
                <c:pt idx="1">
                  <c:v>40602</c:v>
                </c:pt>
                <c:pt idx="2">
                  <c:v>40633</c:v>
                </c:pt>
                <c:pt idx="3">
                  <c:v>40663</c:v>
                </c:pt>
                <c:pt idx="4">
                  <c:v>40694</c:v>
                </c:pt>
                <c:pt idx="5">
                  <c:v>40724</c:v>
                </c:pt>
                <c:pt idx="6">
                  <c:v>40755</c:v>
                </c:pt>
                <c:pt idx="7">
                  <c:v>40786</c:v>
                </c:pt>
                <c:pt idx="8">
                  <c:v>40816</c:v>
                </c:pt>
                <c:pt idx="9">
                  <c:v>40847</c:v>
                </c:pt>
                <c:pt idx="10">
                  <c:v>40877</c:v>
                </c:pt>
                <c:pt idx="11">
                  <c:v>40908</c:v>
                </c:pt>
                <c:pt idx="12">
                  <c:v>40939</c:v>
                </c:pt>
                <c:pt idx="13">
                  <c:v>40968</c:v>
                </c:pt>
                <c:pt idx="14">
                  <c:v>40999</c:v>
                </c:pt>
                <c:pt idx="15">
                  <c:v>41029</c:v>
                </c:pt>
                <c:pt idx="16">
                  <c:v>41060</c:v>
                </c:pt>
                <c:pt idx="17">
                  <c:v>41090</c:v>
                </c:pt>
                <c:pt idx="18">
                  <c:v>41121</c:v>
                </c:pt>
                <c:pt idx="19">
                  <c:v>41152</c:v>
                </c:pt>
                <c:pt idx="20">
                  <c:v>41182</c:v>
                </c:pt>
                <c:pt idx="21">
                  <c:v>41213</c:v>
                </c:pt>
                <c:pt idx="22">
                  <c:v>41243</c:v>
                </c:pt>
                <c:pt idx="23">
                  <c:v>41274</c:v>
                </c:pt>
                <c:pt idx="24">
                  <c:v>41305</c:v>
                </c:pt>
                <c:pt idx="25">
                  <c:v>41333</c:v>
                </c:pt>
                <c:pt idx="26">
                  <c:v>41364</c:v>
                </c:pt>
                <c:pt idx="27">
                  <c:v>41394</c:v>
                </c:pt>
                <c:pt idx="28">
                  <c:v>41425</c:v>
                </c:pt>
                <c:pt idx="29">
                  <c:v>41455</c:v>
                </c:pt>
                <c:pt idx="30">
                  <c:v>41486</c:v>
                </c:pt>
                <c:pt idx="31">
                  <c:v>41517</c:v>
                </c:pt>
                <c:pt idx="32">
                  <c:v>41547</c:v>
                </c:pt>
                <c:pt idx="33">
                  <c:v>41578</c:v>
                </c:pt>
                <c:pt idx="34">
                  <c:v>41608</c:v>
                </c:pt>
                <c:pt idx="35">
                  <c:v>41639</c:v>
                </c:pt>
                <c:pt idx="36">
                  <c:v>41670</c:v>
                </c:pt>
                <c:pt idx="37">
                  <c:v>41698</c:v>
                </c:pt>
                <c:pt idx="38">
                  <c:v>41729</c:v>
                </c:pt>
                <c:pt idx="39">
                  <c:v>41759</c:v>
                </c:pt>
                <c:pt idx="40">
                  <c:v>41790</c:v>
                </c:pt>
                <c:pt idx="41">
                  <c:v>41820</c:v>
                </c:pt>
                <c:pt idx="42">
                  <c:v>41851</c:v>
                </c:pt>
                <c:pt idx="43">
                  <c:v>41882</c:v>
                </c:pt>
                <c:pt idx="44">
                  <c:v>41912</c:v>
                </c:pt>
                <c:pt idx="45">
                  <c:v>41943</c:v>
                </c:pt>
                <c:pt idx="46">
                  <c:v>41973</c:v>
                </c:pt>
                <c:pt idx="47">
                  <c:v>42004</c:v>
                </c:pt>
                <c:pt idx="48">
                  <c:v>42035</c:v>
                </c:pt>
                <c:pt idx="49">
                  <c:v>42063</c:v>
                </c:pt>
                <c:pt idx="50">
                  <c:v>42094</c:v>
                </c:pt>
                <c:pt idx="51">
                  <c:v>42124</c:v>
                </c:pt>
                <c:pt idx="52">
                  <c:v>42155</c:v>
                </c:pt>
                <c:pt idx="53">
                  <c:v>42185</c:v>
                </c:pt>
                <c:pt idx="54">
                  <c:v>42216</c:v>
                </c:pt>
                <c:pt idx="55">
                  <c:v>42247</c:v>
                </c:pt>
                <c:pt idx="56">
                  <c:v>42277</c:v>
                </c:pt>
                <c:pt idx="57">
                  <c:v>42308</c:v>
                </c:pt>
                <c:pt idx="58">
                  <c:v>42338</c:v>
                </c:pt>
                <c:pt idx="59">
                  <c:v>42369</c:v>
                </c:pt>
                <c:pt idx="60">
                  <c:v>42400</c:v>
                </c:pt>
                <c:pt idx="61">
                  <c:v>42429</c:v>
                </c:pt>
                <c:pt idx="62">
                  <c:v>42460</c:v>
                </c:pt>
                <c:pt idx="63">
                  <c:v>42490</c:v>
                </c:pt>
                <c:pt idx="64">
                  <c:v>42521</c:v>
                </c:pt>
                <c:pt idx="65">
                  <c:v>42551</c:v>
                </c:pt>
                <c:pt idx="66">
                  <c:v>42582</c:v>
                </c:pt>
                <c:pt idx="67">
                  <c:v>42613</c:v>
                </c:pt>
                <c:pt idx="68">
                  <c:v>42643</c:v>
                </c:pt>
                <c:pt idx="69">
                  <c:v>42674</c:v>
                </c:pt>
                <c:pt idx="70">
                  <c:v>42704</c:v>
                </c:pt>
                <c:pt idx="71">
                  <c:v>42735</c:v>
                </c:pt>
                <c:pt idx="72">
                  <c:v>42766</c:v>
                </c:pt>
                <c:pt idx="73">
                  <c:v>42794</c:v>
                </c:pt>
                <c:pt idx="74">
                  <c:v>42825</c:v>
                </c:pt>
                <c:pt idx="75">
                  <c:v>42855</c:v>
                </c:pt>
                <c:pt idx="76">
                  <c:v>42886</c:v>
                </c:pt>
                <c:pt idx="77">
                  <c:v>42916</c:v>
                </c:pt>
                <c:pt idx="78">
                  <c:v>42947</c:v>
                </c:pt>
                <c:pt idx="79">
                  <c:v>42978</c:v>
                </c:pt>
                <c:pt idx="80">
                  <c:v>43008</c:v>
                </c:pt>
                <c:pt idx="81">
                  <c:v>43039</c:v>
                </c:pt>
                <c:pt idx="82">
                  <c:v>43069</c:v>
                </c:pt>
                <c:pt idx="83">
                  <c:v>43100</c:v>
                </c:pt>
                <c:pt idx="84">
                  <c:v>43131</c:v>
                </c:pt>
                <c:pt idx="85">
                  <c:v>43159</c:v>
                </c:pt>
                <c:pt idx="86">
                  <c:v>43190</c:v>
                </c:pt>
                <c:pt idx="87">
                  <c:v>43220</c:v>
                </c:pt>
                <c:pt idx="88">
                  <c:v>43251</c:v>
                </c:pt>
                <c:pt idx="89">
                  <c:v>43281</c:v>
                </c:pt>
                <c:pt idx="90">
                  <c:v>43312</c:v>
                </c:pt>
                <c:pt idx="91">
                  <c:v>43343</c:v>
                </c:pt>
                <c:pt idx="92">
                  <c:v>43373</c:v>
                </c:pt>
                <c:pt idx="93">
                  <c:v>43404</c:v>
                </c:pt>
                <c:pt idx="94">
                  <c:v>43434</c:v>
                </c:pt>
                <c:pt idx="95">
                  <c:v>43465</c:v>
                </c:pt>
                <c:pt idx="96">
                  <c:v>43496</c:v>
                </c:pt>
                <c:pt idx="97">
                  <c:v>43524</c:v>
                </c:pt>
                <c:pt idx="98">
                  <c:v>43555</c:v>
                </c:pt>
                <c:pt idx="99">
                  <c:v>43585</c:v>
                </c:pt>
                <c:pt idx="100">
                  <c:v>43616</c:v>
                </c:pt>
                <c:pt idx="101">
                  <c:v>43646</c:v>
                </c:pt>
                <c:pt idx="102">
                  <c:v>43677</c:v>
                </c:pt>
                <c:pt idx="103">
                  <c:v>43708</c:v>
                </c:pt>
                <c:pt idx="104">
                  <c:v>43738</c:v>
                </c:pt>
                <c:pt idx="105">
                  <c:v>43769</c:v>
                </c:pt>
                <c:pt idx="106">
                  <c:v>43799</c:v>
                </c:pt>
                <c:pt idx="107">
                  <c:v>43830</c:v>
                </c:pt>
                <c:pt idx="108">
                  <c:v>43861</c:v>
                </c:pt>
                <c:pt idx="109">
                  <c:v>43890</c:v>
                </c:pt>
                <c:pt idx="110">
                  <c:v>43921</c:v>
                </c:pt>
                <c:pt idx="111">
                  <c:v>43951</c:v>
                </c:pt>
                <c:pt idx="112">
                  <c:v>43982</c:v>
                </c:pt>
                <c:pt idx="113">
                  <c:v>44012</c:v>
                </c:pt>
                <c:pt idx="114">
                  <c:v>44043</c:v>
                </c:pt>
                <c:pt idx="115">
                  <c:v>44074</c:v>
                </c:pt>
                <c:pt idx="116">
                  <c:v>44104</c:v>
                </c:pt>
                <c:pt idx="117">
                  <c:v>44135</c:v>
                </c:pt>
                <c:pt idx="118">
                  <c:v>44165</c:v>
                </c:pt>
                <c:pt idx="119">
                  <c:v>44196</c:v>
                </c:pt>
                <c:pt idx="120">
                  <c:v>44227</c:v>
                </c:pt>
                <c:pt idx="121">
                  <c:v>44255</c:v>
                </c:pt>
                <c:pt idx="122">
                  <c:v>44286</c:v>
                </c:pt>
                <c:pt idx="123">
                  <c:v>44316</c:v>
                </c:pt>
                <c:pt idx="124">
                  <c:v>44347</c:v>
                </c:pt>
                <c:pt idx="125">
                  <c:v>44377</c:v>
                </c:pt>
                <c:pt idx="126">
                  <c:v>44408</c:v>
                </c:pt>
                <c:pt idx="127">
                  <c:v>44439</c:v>
                </c:pt>
                <c:pt idx="128">
                  <c:v>44469</c:v>
                </c:pt>
                <c:pt idx="129">
                  <c:v>44500</c:v>
                </c:pt>
                <c:pt idx="130">
                  <c:v>44530</c:v>
                </c:pt>
                <c:pt idx="131">
                  <c:v>44561</c:v>
                </c:pt>
                <c:pt idx="132">
                  <c:v>44592</c:v>
                </c:pt>
                <c:pt idx="133">
                  <c:v>44620</c:v>
                </c:pt>
                <c:pt idx="134">
                  <c:v>44651</c:v>
                </c:pt>
                <c:pt idx="135">
                  <c:v>44681</c:v>
                </c:pt>
                <c:pt idx="136">
                  <c:v>44712</c:v>
                </c:pt>
                <c:pt idx="137">
                  <c:v>44742</c:v>
                </c:pt>
                <c:pt idx="138">
                  <c:v>44773</c:v>
                </c:pt>
                <c:pt idx="139">
                  <c:v>44804</c:v>
                </c:pt>
                <c:pt idx="140">
                  <c:v>44834</c:v>
                </c:pt>
                <c:pt idx="141">
                  <c:v>44865</c:v>
                </c:pt>
                <c:pt idx="142">
                  <c:v>44895</c:v>
                </c:pt>
                <c:pt idx="143">
                  <c:v>44926</c:v>
                </c:pt>
                <c:pt idx="144">
                  <c:v>44957</c:v>
                </c:pt>
                <c:pt idx="145">
                  <c:v>44985</c:v>
                </c:pt>
                <c:pt idx="146">
                  <c:v>45016</c:v>
                </c:pt>
                <c:pt idx="147">
                  <c:v>45046</c:v>
                </c:pt>
                <c:pt idx="148">
                  <c:v>45077</c:v>
                </c:pt>
                <c:pt idx="149">
                  <c:v>45107</c:v>
                </c:pt>
                <c:pt idx="150">
                  <c:v>45138</c:v>
                </c:pt>
                <c:pt idx="151">
                  <c:v>45169</c:v>
                </c:pt>
                <c:pt idx="152">
                  <c:v>45199</c:v>
                </c:pt>
                <c:pt idx="153">
                  <c:v>45230</c:v>
                </c:pt>
                <c:pt idx="154">
                  <c:v>45260</c:v>
                </c:pt>
                <c:pt idx="155">
                  <c:v>45291</c:v>
                </c:pt>
                <c:pt idx="156">
                  <c:v>45322</c:v>
                </c:pt>
                <c:pt idx="157">
                  <c:v>45351</c:v>
                </c:pt>
                <c:pt idx="158">
                  <c:v>45382</c:v>
                </c:pt>
                <c:pt idx="159">
                  <c:v>45412</c:v>
                </c:pt>
                <c:pt idx="160">
                  <c:v>45443</c:v>
                </c:pt>
                <c:pt idx="161">
                  <c:v>45473</c:v>
                </c:pt>
                <c:pt idx="162">
                  <c:v>45504</c:v>
                </c:pt>
                <c:pt idx="163">
                  <c:v>45535</c:v>
                </c:pt>
                <c:pt idx="164">
                  <c:v>45565</c:v>
                </c:pt>
                <c:pt idx="165">
                  <c:v>45596</c:v>
                </c:pt>
                <c:pt idx="166">
                  <c:v>45626</c:v>
                </c:pt>
                <c:pt idx="167">
                  <c:v>45657</c:v>
                </c:pt>
                <c:pt idx="168">
                  <c:v>45688</c:v>
                </c:pt>
                <c:pt idx="169">
                  <c:v>45716</c:v>
                </c:pt>
                <c:pt idx="170">
                  <c:v>45747</c:v>
                </c:pt>
                <c:pt idx="171">
                  <c:v>45777</c:v>
                </c:pt>
                <c:pt idx="172">
                  <c:v>45808</c:v>
                </c:pt>
                <c:pt idx="173">
                  <c:v>45838</c:v>
                </c:pt>
                <c:pt idx="174">
                  <c:v>45869</c:v>
                </c:pt>
                <c:pt idx="175">
                  <c:v>45900</c:v>
                </c:pt>
                <c:pt idx="176">
                  <c:v>45930</c:v>
                </c:pt>
                <c:pt idx="177">
                  <c:v>45961</c:v>
                </c:pt>
                <c:pt idx="178">
                  <c:v>45991</c:v>
                </c:pt>
                <c:pt idx="179">
                  <c:v>46022</c:v>
                </c:pt>
                <c:pt idx="180">
                  <c:v>46053</c:v>
                </c:pt>
                <c:pt idx="181">
                  <c:v>46081</c:v>
                </c:pt>
                <c:pt idx="182">
                  <c:v>46112</c:v>
                </c:pt>
                <c:pt idx="183">
                  <c:v>46142</c:v>
                </c:pt>
                <c:pt idx="184">
                  <c:v>46173</c:v>
                </c:pt>
                <c:pt idx="185">
                  <c:v>46203</c:v>
                </c:pt>
                <c:pt idx="186">
                  <c:v>46234</c:v>
                </c:pt>
                <c:pt idx="187">
                  <c:v>46265</c:v>
                </c:pt>
                <c:pt idx="188">
                  <c:v>46295</c:v>
                </c:pt>
                <c:pt idx="189">
                  <c:v>46326</c:v>
                </c:pt>
                <c:pt idx="190">
                  <c:v>46356</c:v>
                </c:pt>
                <c:pt idx="191">
                  <c:v>46387</c:v>
                </c:pt>
                <c:pt idx="192">
                  <c:v>46418</c:v>
                </c:pt>
                <c:pt idx="193">
                  <c:v>46446</c:v>
                </c:pt>
                <c:pt idx="194">
                  <c:v>46477</c:v>
                </c:pt>
                <c:pt idx="195">
                  <c:v>46507</c:v>
                </c:pt>
                <c:pt idx="196">
                  <c:v>46538</c:v>
                </c:pt>
                <c:pt idx="197">
                  <c:v>46568</c:v>
                </c:pt>
                <c:pt idx="198">
                  <c:v>46599</c:v>
                </c:pt>
                <c:pt idx="199">
                  <c:v>46630</c:v>
                </c:pt>
                <c:pt idx="200">
                  <c:v>46660</c:v>
                </c:pt>
                <c:pt idx="201">
                  <c:v>46691</c:v>
                </c:pt>
                <c:pt idx="202">
                  <c:v>46721</c:v>
                </c:pt>
                <c:pt idx="203">
                  <c:v>46752</c:v>
                </c:pt>
                <c:pt idx="204">
                  <c:v>46783</c:v>
                </c:pt>
                <c:pt idx="205">
                  <c:v>46812</c:v>
                </c:pt>
                <c:pt idx="206">
                  <c:v>46843</c:v>
                </c:pt>
                <c:pt idx="207">
                  <c:v>46873</c:v>
                </c:pt>
                <c:pt idx="208">
                  <c:v>46904</c:v>
                </c:pt>
                <c:pt idx="209">
                  <c:v>46934</c:v>
                </c:pt>
                <c:pt idx="210">
                  <c:v>46965</c:v>
                </c:pt>
                <c:pt idx="211">
                  <c:v>46996</c:v>
                </c:pt>
                <c:pt idx="212">
                  <c:v>47026</c:v>
                </c:pt>
                <c:pt idx="213">
                  <c:v>47057</c:v>
                </c:pt>
                <c:pt idx="214">
                  <c:v>47087</c:v>
                </c:pt>
                <c:pt idx="215">
                  <c:v>47118</c:v>
                </c:pt>
                <c:pt idx="216">
                  <c:v>47149</c:v>
                </c:pt>
                <c:pt idx="217">
                  <c:v>47177</c:v>
                </c:pt>
                <c:pt idx="218">
                  <c:v>47208</c:v>
                </c:pt>
                <c:pt idx="219">
                  <c:v>47238</c:v>
                </c:pt>
                <c:pt idx="220">
                  <c:v>47269</c:v>
                </c:pt>
                <c:pt idx="221">
                  <c:v>47299</c:v>
                </c:pt>
                <c:pt idx="222">
                  <c:v>47330</c:v>
                </c:pt>
                <c:pt idx="223">
                  <c:v>47361</c:v>
                </c:pt>
                <c:pt idx="224">
                  <c:v>47391</c:v>
                </c:pt>
                <c:pt idx="225">
                  <c:v>47422</c:v>
                </c:pt>
                <c:pt idx="226">
                  <c:v>47452</c:v>
                </c:pt>
                <c:pt idx="227">
                  <c:v>47483</c:v>
                </c:pt>
                <c:pt idx="228">
                  <c:v>47514</c:v>
                </c:pt>
                <c:pt idx="229">
                  <c:v>47542</c:v>
                </c:pt>
                <c:pt idx="230">
                  <c:v>47573</c:v>
                </c:pt>
                <c:pt idx="231">
                  <c:v>47603</c:v>
                </c:pt>
                <c:pt idx="232">
                  <c:v>47634</c:v>
                </c:pt>
                <c:pt idx="233">
                  <c:v>47664</c:v>
                </c:pt>
                <c:pt idx="234">
                  <c:v>47695</c:v>
                </c:pt>
                <c:pt idx="235">
                  <c:v>47726</c:v>
                </c:pt>
                <c:pt idx="236">
                  <c:v>47756</c:v>
                </c:pt>
                <c:pt idx="237">
                  <c:v>47787</c:v>
                </c:pt>
                <c:pt idx="238">
                  <c:v>47817</c:v>
                </c:pt>
                <c:pt idx="239">
                  <c:v>47848</c:v>
                </c:pt>
                <c:pt idx="240">
                  <c:v>47879</c:v>
                </c:pt>
                <c:pt idx="241">
                  <c:v>47907</c:v>
                </c:pt>
                <c:pt idx="242">
                  <c:v>47938</c:v>
                </c:pt>
                <c:pt idx="243">
                  <c:v>47968</c:v>
                </c:pt>
                <c:pt idx="244">
                  <c:v>47999</c:v>
                </c:pt>
                <c:pt idx="245">
                  <c:v>48029</c:v>
                </c:pt>
                <c:pt idx="246">
                  <c:v>48060</c:v>
                </c:pt>
                <c:pt idx="247">
                  <c:v>48091</c:v>
                </c:pt>
                <c:pt idx="248">
                  <c:v>48121</c:v>
                </c:pt>
                <c:pt idx="249">
                  <c:v>48152</c:v>
                </c:pt>
                <c:pt idx="250">
                  <c:v>48182</c:v>
                </c:pt>
                <c:pt idx="251">
                  <c:v>48213</c:v>
                </c:pt>
                <c:pt idx="252">
                  <c:v>48244</c:v>
                </c:pt>
                <c:pt idx="253">
                  <c:v>48273</c:v>
                </c:pt>
                <c:pt idx="254">
                  <c:v>48304</c:v>
                </c:pt>
                <c:pt idx="255">
                  <c:v>48334</c:v>
                </c:pt>
                <c:pt idx="256">
                  <c:v>48365</c:v>
                </c:pt>
                <c:pt idx="257">
                  <c:v>48395</c:v>
                </c:pt>
                <c:pt idx="258">
                  <c:v>48426</c:v>
                </c:pt>
                <c:pt idx="259">
                  <c:v>48457</c:v>
                </c:pt>
                <c:pt idx="260">
                  <c:v>48487</c:v>
                </c:pt>
                <c:pt idx="261">
                  <c:v>48518</c:v>
                </c:pt>
                <c:pt idx="262">
                  <c:v>48548</c:v>
                </c:pt>
                <c:pt idx="263">
                  <c:v>48579</c:v>
                </c:pt>
                <c:pt idx="264">
                  <c:v>48610</c:v>
                </c:pt>
                <c:pt idx="265">
                  <c:v>48638</c:v>
                </c:pt>
                <c:pt idx="266">
                  <c:v>48669</c:v>
                </c:pt>
                <c:pt idx="267">
                  <c:v>48699</c:v>
                </c:pt>
                <c:pt idx="268">
                  <c:v>48730</c:v>
                </c:pt>
                <c:pt idx="269">
                  <c:v>48760</c:v>
                </c:pt>
                <c:pt idx="270">
                  <c:v>48791</c:v>
                </c:pt>
                <c:pt idx="271">
                  <c:v>48822</c:v>
                </c:pt>
                <c:pt idx="272">
                  <c:v>48852</c:v>
                </c:pt>
                <c:pt idx="273">
                  <c:v>48883</c:v>
                </c:pt>
                <c:pt idx="274">
                  <c:v>48913</c:v>
                </c:pt>
                <c:pt idx="275">
                  <c:v>48944</c:v>
                </c:pt>
                <c:pt idx="276">
                  <c:v>48975</c:v>
                </c:pt>
                <c:pt idx="277">
                  <c:v>49003</c:v>
                </c:pt>
                <c:pt idx="278">
                  <c:v>49034</c:v>
                </c:pt>
                <c:pt idx="279">
                  <c:v>49064</c:v>
                </c:pt>
                <c:pt idx="280">
                  <c:v>49095</c:v>
                </c:pt>
                <c:pt idx="281">
                  <c:v>49125</c:v>
                </c:pt>
                <c:pt idx="282">
                  <c:v>49156</c:v>
                </c:pt>
                <c:pt idx="283">
                  <c:v>49187</c:v>
                </c:pt>
                <c:pt idx="284">
                  <c:v>49217</c:v>
                </c:pt>
                <c:pt idx="285">
                  <c:v>49248</c:v>
                </c:pt>
                <c:pt idx="286">
                  <c:v>49278</c:v>
                </c:pt>
                <c:pt idx="287">
                  <c:v>49309</c:v>
                </c:pt>
                <c:pt idx="288">
                  <c:v>49340</c:v>
                </c:pt>
                <c:pt idx="289">
                  <c:v>49368</c:v>
                </c:pt>
                <c:pt idx="290">
                  <c:v>49399</c:v>
                </c:pt>
                <c:pt idx="291">
                  <c:v>49429</c:v>
                </c:pt>
                <c:pt idx="292">
                  <c:v>49460</c:v>
                </c:pt>
                <c:pt idx="293">
                  <c:v>49490</c:v>
                </c:pt>
                <c:pt idx="294">
                  <c:v>49521</c:v>
                </c:pt>
                <c:pt idx="295">
                  <c:v>49552</c:v>
                </c:pt>
                <c:pt idx="296">
                  <c:v>49582</c:v>
                </c:pt>
                <c:pt idx="297">
                  <c:v>49613</c:v>
                </c:pt>
                <c:pt idx="298">
                  <c:v>49643</c:v>
                </c:pt>
                <c:pt idx="299">
                  <c:v>49674</c:v>
                </c:pt>
                <c:pt idx="300">
                  <c:v>49705</c:v>
                </c:pt>
                <c:pt idx="301">
                  <c:v>49734</c:v>
                </c:pt>
                <c:pt idx="302">
                  <c:v>49765</c:v>
                </c:pt>
                <c:pt idx="303">
                  <c:v>49795</c:v>
                </c:pt>
                <c:pt idx="304">
                  <c:v>49826</c:v>
                </c:pt>
                <c:pt idx="305">
                  <c:v>49856</c:v>
                </c:pt>
                <c:pt idx="306">
                  <c:v>49887</c:v>
                </c:pt>
                <c:pt idx="307">
                  <c:v>49918</c:v>
                </c:pt>
                <c:pt idx="308">
                  <c:v>49948</c:v>
                </c:pt>
                <c:pt idx="309">
                  <c:v>49979</c:v>
                </c:pt>
                <c:pt idx="310">
                  <c:v>50009</c:v>
                </c:pt>
                <c:pt idx="311">
                  <c:v>50040</c:v>
                </c:pt>
                <c:pt idx="312">
                  <c:v>50071</c:v>
                </c:pt>
                <c:pt idx="313">
                  <c:v>50099</c:v>
                </c:pt>
                <c:pt idx="314">
                  <c:v>50130</c:v>
                </c:pt>
                <c:pt idx="315">
                  <c:v>50160</c:v>
                </c:pt>
                <c:pt idx="316">
                  <c:v>50191</c:v>
                </c:pt>
                <c:pt idx="317">
                  <c:v>50221</c:v>
                </c:pt>
                <c:pt idx="318">
                  <c:v>50252</c:v>
                </c:pt>
                <c:pt idx="319">
                  <c:v>50283</c:v>
                </c:pt>
                <c:pt idx="320">
                  <c:v>50313</c:v>
                </c:pt>
                <c:pt idx="321">
                  <c:v>50344</c:v>
                </c:pt>
                <c:pt idx="322">
                  <c:v>50374</c:v>
                </c:pt>
                <c:pt idx="323">
                  <c:v>50405</c:v>
                </c:pt>
                <c:pt idx="324">
                  <c:v>50436</c:v>
                </c:pt>
                <c:pt idx="325">
                  <c:v>50464</c:v>
                </c:pt>
                <c:pt idx="326">
                  <c:v>50495</c:v>
                </c:pt>
                <c:pt idx="327">
                  <c:v>50525</c:v>
                </c:pt>
                <c:pt idx="328">
                  <c:v>50556</c:v>
                </c:pt>
                <c:pt idx="329">
                  <c:v>50586</c:v>
                </c:pt>
                <c:pt idx="330">
                  <c:v>50617</c:v>
                </c:pt>
                <c:pt idx="331">
                  <c:v>50648</c:v>
                </c:pt>
                <c:pt idx="332">
                  <c:v>50678</c:v>
                </c:pt>
                <c:pt idx="333">
                  <c:v>50709</c:v>
                </c:pt>
                <c:pt idx="334">
                  <c:v>50739</c:v>
                </c:pt>
                <c:pt idx="335">
                  <c:v>50770</c:v>
                </c:pt>
              </c:numCache>
            </c:numRef>
          </c:cat>
          <c:val>
            <c:numRef>
              <c:f>'Cl No Resid_Mensual'!$C$2:$C$337</c:f>
              <c:numCache>
                <c:formatCode>General</c:formatCode>
                <c:ptCount val="336"/>
                <c:pt idx="143" formatCode="#,##0\ ">
                  <c:v>2654</c:v>
                </c:pt>
                <c:pt idx="144" formatCode="#,##0\ ">
                  <c:v>2655.1396993810786</c:v>
                </c:pt>
                <c:pt idx="145" formatCode="#,##0\ ">
                  <c:v>2656.169105273666</c:v>
                </c:pt>
                <c:pt idx="146" formatCode="#,##0\ ">
                  <c:v>2657.4190981432362</c:v>
                </c:pt>
                <c:pt idx="147" formatCode="#,##0\ ">
                  <c:v>2658.5220330281509</c:v>
                </c:pt>
                <c:pt idx="148" formatCode="#,##0\ ">
                  <c:v>2659.6984969053933</c:v>
                </c:pt>
                <c:pt idx="149" formatCode="#,##0\ ">
                  <c:v>2660.8014317903085</c:v>
                </c:pt>
                <c:pt idx="150" formatCode="#,##0\ ">
                  <c:v>2661.9778956675509</c:v>
                </c:pt>
                <c:pt idx="151" formatCode="#,##0\ ">
                  <c:v>2663.1175950486295</c:v>
                </c:pt>
                <c:pt idx="152" formatCode="#,##0\ ">
                  <c:v>2664.2205299335442</c:v>
                </c:pt>
                <c:pt idx="153" formatCode="#,##0\ ">
                  <c:v>2665.3969938107871</c:v>
                </c:pt>
                <c:pt idx="154" formatCode="#,##0\ ">
                  <c:v>2666.4999286957018</c:v>
                </c:pt>
                <c:pt idx="155" formatCode="#,##0\ ">
                  <c:v>2667.6763925729442</c:v>
                </c:pt>
                <c:pt idx="156" formatCode="#,##0\ ">
                  <c:v>2668.8160919540228</c:v>
                </c:pt>
                <c:pt idx="157" formatCode="#,##0\ ">
                  <c:v>2669.8822623427741</c:v>
                </c:pt>
                <c:pt idx="158" formatCode="#,##0\ ">
                  <c:v>2671.0954907161804</c:v>
                </c:pt>
                <c:pt idx="159" formatCode="#,##0\ ">
                  <c:v>2672.1984256010951</c:v>
                </c:pt>
                <c:pt idx="160" formatCode="#,##0\ ">
                  <c:v>2673.3748894783375</c:v>
                </c:pt>
                <c:pt idx="161" formatCode="#,##0\ ">
                  <c:v>2674.4778243632527</c:v>
                </c:pt>
                <c:pt idx="162" formatCode="#,##0\ ">
                  <c:v>2675.6542882404951</c:v>
                </c:pt>
                <c:pt idx="163" formatCode="#,##0\ ">
                  <c:v>2676.7939876215737</c:v>
                </c:pt>
                <c:pt idx="164" formatCode="#,##0\ ">
                  <c:v>2677.8969225064889</c:v>
                </c:pt>
                <c:pt idx="165" formatCode="#,##0\ ">
                  <c:v>2679.0733863837313</c:v>
                </c:pt>
                <c:pt idx="166" formatCode="#,##0\ ">
                  <c:v>2680.176321268646</c:v>
                </c:pt>
                <c:pt idx="167" formatCode="#,##0\ ">
                  <c:v>2681.3527851458884</c:v>
                </c:pt>
                <c:pt idx="168" formatCode="#,##0\ ">
                  <c:v>2682.4924845269675</c:v>
                </c:pt>
                <c:pt idx="169" formatCode="#,##0\ ">
                  <c:v>2683.5218904195544</c:v>
                </c:pt>
                <c:pt idx="170" formatCode="#,##0\ ">
                  <c:v>2684.7718832891246</c:v>
                </c:pt>
                <c:pt idx="171" formatCode="#,##0\ ">
                  <c:v>2685.8748181740393</c:v>
                </c:pt>
                <c:pt idx="172" formatCode="#,##0\ ">
                  <c:v>2687.0512820512822</c:v>
                </c:pt>
                <c:pt idx="173" formatCode="#,##0\ ">
                  <c:v>2688.1542169361969</c:v>
                </c:pt>
                <c:pt idx="174" formatCode="#,##0\ ">
                  <c:v>2689.3306808134394</c:v>
                </c:pt>
                <c:pt idx="175" formatCode="#,##0\ ">
                  <c:v>2690.4703801945179</c:v>
                </c:pt>
                <c:pt idx="176" formatCode="#,##0\ ">
                  <c:v>2691.5733150794331</c:v>
                </c:pt>
                <c:pt idx="177" formatCode="#,##0\ ">
                  <c:v>2692.7497789566755</c:v>
                </c:pt>
                <c:pt idx="178" formatCode="#,##0\ ">
                  <c:v>2693.8527138415902</c:v>
                </c:pt>
                <c:pt idx="179" formatCode="#,##0\ ">
                  <c:v>2695.0291777188331</c:v>
                </c:pt>
                <c:pt idx="180" formatCode="#,##0\ ">
                  <c:v>2696.1688770999117</c:v>
                </c:pt>
                <c:pt idx="181" formatCode="#,##0\ ">
                  <c:v>2697.1982829924987</c:v>
                </c:pt>
                <c:pt idx="182" formatCode="#,##0\ ">
                  <c:v>2698.4482758620688</c:v>
                </c:pt>
                <c:pt idx="183" formatCode="#,##0\ ">
                  <c:v>2699.551210746984</c:v>
                </c:pt>
                <c:pt idx="184" formatCode="#,##0\ ">
                  <c:v>2700.7276746242264</c:v>
                </c:pt>
                <c:pt idx="185" formatCode="#,##0\ ">
                  <c:v>2701.8306095091411</c:v>
                </c:pt>
                <c:pt idx="186" formatCode="#,##0\ ">
                  <c:v>2703.0070733863836</c:v>
                </c:pt>
                <c:pt idx="187" formatCode="#,##0\ ">
                  <c:v>2704.1467727674626</c:v>
                </c:pt>
                <c:pt idx="188" formatCode="#,##0\ ">
                  <c:v>2705.2497076523773</c:v>
                </c:pt>
                <c:pt idx="189" formatCode="#,##0\ ">
                  <c:v>2706.4261715296198</c:v>
                </c:pt>
                <c:pt idx="190" formatCode="#,##0\ ">
                  <c:v>2707.5291064145345</c:v>
                </c:pt>
                <c:pt idx="191" formatCode="#,##0\ ">
                  <c:v>2708.7055702917773</c:v>
                </c:pt>
                <c:pt idx="192" formatCode="#,##0\ ">
                  <c:v>2709.8452696728559</c:v>
                </c:pt>
                <c:pt idx="193" formatCode="#,##0\ ">
                  <c:v>2710.8746755654429</c:v>
                </c:pt>
                <c:pt idx="194" formatCode="#,##0\ ">
                  <c:v>2712.1246684350131</c:v>
                </c:pt>
                <c:pt idx="195" formatCode="#,##0\ ">
                  <c:v>2713.2276033199282</c:v>
                </c:pt>
                <c:pt idx="196" formatCode="#,##0\ ">
                  <c:v>2714.4040671971707</c:v>
                </c:pt>
                <c:pt idx="197" formatCode="#,##0\ ">
                  <c:v>2715.5070020820854</c:v>
                </c:pt>
                <c:pt idx="198" formatCode="#,##0\ ">
                  <c:v>2716.6834659593278</c:v>
                </c:pt>
                <c:pt idx="199" formatCode="#,##0\ ">
                  <c:v>2717.8231653404068</c:v>
                </c:pt>
                <c:pt idx="200" formatCode="#,##0\ ">
                  <c:v>2718.9261002253215</c:v>
                </c:pt>
                <c:pt idx="201" formatCode="#,##0\ ">
                  <c:v>2720.102564102564</c:v>
                </c:pt>
                <c:pt idx="202" formatCode="#,##0\ ">
                  <c:v>2721.2054989874791</c:v>
                </c:pt>
                <c:pt idx="203" formatCode="#,##0\ ">
                  <c:v>2722.3819628647216</c:v>
                </c:pt>
                <c:pt idx="204" formatCode="#,##0\ ">
                  <c:v>2723.5216622458001</c:v>
                </c:pt>
                <c:pt idx="205" formatCode="#,##0\ ">
                  <c:v>2724.587832634551</c:v>
                </c:pt>
                <c:pt idx="206" formatCode="#,##0\ ">
                  <c:v>2725.8010610079577</c:v>
                </c:pt>
                <c:pt idx="207" formatCode="#,##0\ ">
                  <c:v>2726.9039958928724</c:v>
                </c:pt>
                <c:pt idx="208" formatCode="#,##0\ ">
                  <c:v>2728.0804597701149</c:v>
                </c:pt>
                <c:pt idx="209" formatCode="#,##0\ ">
                  <c:v>2729.1833946550296</c:v>
                </c:pt>
                <c:pt idx="210" formatCode="#,##0\ ">
                  <c:v>2730.3598585322725</c:v>
                </c:pt>
                <c:pt idx="211" formatCode="#,##0\ ">
                  <c:v>2731.4995579133511</c:v>
                </c:pt>
                <c:pt idx="212" formatCode="#,##0\ ">
                  <c:v>2732.6024927982658</c:v>
                </c:pt>
                <c:pt idx="213" formatCode="#,##0\ ">
                  <c:v>2733.7789566755082</c:v>
                </c:pt>
                <c:pt idx="214" formatCode="#,##0\ ">
                  <c:v>2734.8818915604234</c:v>
                </c:pt>
                <c:pt idx="215" formatCode="#,##0\ ">
                  <c:v>2736.0583554376658</c:v>
                </c:pt>
                <c:pt idx="216" formatCode="#,##0\ ">
                  <c:v>2737.1980548187444</c:v>
                </c:pt>
                <c:pt idx="217" formatCode="#,##0\ ">
                  <c:v>2738.2274607113318</c:v>
                </c:pt>
                <c:pt idx="218" formatCode="#,##0\ ">
                  <c:v>2739.477453580902</c:v>
                </c:pt>
                <c:pt idx="219" formatCode="#,##0\ ">
                  <c:v>2740.5803884658167</c:v>
                </c:pt>
                <c:pt idx="220" formatCode="#,##0\ ">
                  <c:v>2741.7568523430591</c:v>
                </c:pt>
                <c:pt idx="221" formatCode="#,##0\ ">
                  <c:v>2742.8597872279743</c:v>
                </c:pt>
                <c:pt idx="222" formatCode="#,##0\ ">
                  <c:v>2744.0362511052167</c:v>
                </c:pt>
                <c:pt idx="223" formatCode="#,##0\ ">
                  <c:v>2745.1759504862953</c:v>
                </c:pt>
                <c:pt idx="224" formatCode="#,##0\ ">
                  <c:v>2746.27888537121</c:v>
                </c:pt>
                <c:pt idx="225" formatCode="#,##0\ ">
                  <c:v>2747.4553492484529</c:v>
                </c:pt>
                <c:pt idx="226" formatCode="#,##0\ ">
                  <c:v>2748.5582841333676</c:v>
                </c:pt>
                <c:pt idx="227" formatCode="#,##0\ ">
                  <c:v>2749.73474801061</c:v>
                </c:pt>
                <c:pt idx="228" formatCode="#,##0\ ">
                  <c:v>2750.8744473916886</c:v>
                </c:pt>
                <c:pt idx="229" formatCode="#,##0\ ">
                  <c:v>2751.903853284276</c:v>
                </c:pt>
                <c:pt idx="230" formatCode="#,##0\ ">
                  <c:v>2753.1538461538462</c:v>
                </c:pt>
                <c:pt idx="231" formatCode="#,##0\ ">
                  <c:v>2754.2567810387609</c:v>
                </c:pt>
                <c:pt idx="232" formatCode="#,##0\ ">
                  <c:v>2755.4332449160033</c:v>
                </c:pt>
                <c:pt idx="233" formatCode="#,##0\ ">
                  <c:v>2756.5361798009185</c:v>
                </c:pt>
                <c:pt idx="234" formatCode="#,##0\ ">
                  <c:v>2757.7126436781609</c:v>
                </c:pt>
                <c:pt idx="235" formatCode="#,##0\ ">
                  <c:v>2758.8523430592395</c:v>
                </c:pt>
                <c:pt idx="236" formatCode="#,##0\ ">
                  <c:v>2759.9552779441547</c:v>
                </c:pt>
                <c:pt idx="237" formatCode="#,##0\ ">
                  <c:v>2761.1317418213971</c:v>
                </c:pt>
                <c:pt idx="238" formatCode="#,##0\ ">
                  <c:v>2762.2346767063118</c:v>
                </c:pt>
                <c:pt idx="239" formatCode="#,##0\ ">
                  <c:v>2763.4111405835542</c:v>
                </c:pt>
                <c:pt idx="240" formatCode="#,##0\ ">
                  <c:v>2764.5508399646333</c:v>
                </c:pt>
                <c:pt idx="241" formatCode="#,##0\ ">
                  <c:v>2765.5802458572202</c:v>
                </c:pt>
                <c:pt idx="242" formatCode="#,##0\ ">
                  <c:v>2766.8302387267904</c:v>
                </c:pt>
                <c:pt idx="243" formatCode="#,##0\ ">
                  <c:v>2767.9331736117051</c:v>
                </c:pt>
                <c:pt idx="244" formatCode="#,##0\ ">
                  <c:v>2769.109637488948</c:v>
                </c:pt>
                <c:pt idx="245" formatCode="#,##0\ ">
                  <c:v>2770.2125723738627</c:v>
                </c:pt>
                <c:pt idx="246" formatCode="#,##0\ ">
                  <c:v>2771.3890362511052</c:v>
                </c:pt>
                <c:pt idx="247" formatCode="#,##0\ ">
                  <c:v>2772.5287356321837</c:v>
                </c:pt>
                <c:pt idx="248" formatCode="#,##0\ ">
                  <c:v>2773.6316705170989</c:v>
                </c:pt>
                <c:pt idx="249" formatCode="#,##0\ ">
                  <c:v>2774.8081343943413</c:v>
                </c:pt>
                <c:pt idx="250" formatCode="#,##0\ ">
                  <c:v>2775.911069279256</c:v>
                </c:pt>
                <c:pt idx="251" formatCode="#,##0\ ">
                  <c:v>2777.0875331564985</c:v>
                </c:pt>
                <c:pt idx="252" formatCode="#,##0\ ">
                  <c:v>2778.2272325375775</c:v>
                </c:pt>
                <c:pt idx="253" formatCode="#,##0\ ">
                  <c:v>2779.2934029263283</c:v>
                </c:pt>
                <c:pt idx="254" formatCode="#,##0\ ">
                  <c:v>2780.5066312997346</c:v>
                </c:pt>
                <c:pt idx="255" formatCode="#,##0\ ">
                  <c:v>2781.6095661846498</c:v>
                </c:pt>
                <c:pt idx="256" formatCode="#,##0\ ">
                  <c:v>2782.7860300618922</c:v>
                </c:pt>
                <c:pt idx="257" formatCode="#,##0\ ">
                  <c:v>2783.8889649468069</c:v>
                </c:pt>
                <c:pt idx="258" formatCode="#,##0\ ">
                  <c:v>2785.0654288240494</c:v>
                </c:pt>
                <c:pt idx="259" formatCode="#,##0\ ">
                  <c:v>2786.2051282051284</c:v>
                </c:pt>
                <c:pt idx="260" formatCode="#,##0\ ">
                  <c:v>2787.3080630900431</c:v>
                </c:pt>
                <c:pt idx="261" formatCode="#,##0\ ">
                  <c:v>2788.4845269672855</c:v>
                </c:pt>
                <c:pt idx="262" formatCode="#,##0\ ">
                  <c:v>2789.5874618522002</c:v>
                </c:pt>
                <c:pt idx="263" formatCode="#,##0\ ">
                  <c:v>2790.7639257294431</c:v>
                </c:pt>
                <c:pt idx="264" formatCode="#,##0\ ">
                  <c:v>2791.9036251105217</c:v>
                </c:pt>
                <c:pt idx="265" formatCode="#,##0\ ">
                  <c:v>2792.9330310031087</c:v>
                </c:pt>
                <c:pt idx="266" formatCode="#,##0\ ">
                  <c:v>2794.1830238726789</c:v>
                </c:pt>
                <c:pt idx="267" formatCode="#,##0\ ">
                  <c:v>2795.285958757594</c:v>
                </c:pt>
                <c:pt idx="268" formatCode="#,##0\ ">
                  <c:v>2796.4624226348365</c:v>
                </c:pt>
                <c:pt idx="269" formatCode="#,##0\ ">
                  <c:v>2797.5653575197512</c:v>
                </c:pt>
                <c:pt idx="270" formatCode="#,##0\ ">
                  <c:v>2798.7418213969941</c:v>
                </c:pt>
                <c:pt idx="271" formatCode="#,##0\ ">
                  <c:v>2799.8815207780726</c:v>
                </c:pt>
                <c:pt idx="272" formatCode="#,##0\ ">
                  <c:v>2800.9844556629873</c:v>
                </c:pt>
                <c:pt idx="273" formatCode="#,##0\ ">
                  <c:v>2802.1609195402298</c:v>
                </c:pt>
                <c:pt idx="274" formatCode="#,##0\ ">
                  <c:v>2803.2638544251449</c:v>
                </c:pt>
                <c:pt idx="275" formatCode="#,##0\ ">
                  <c:v>2804.4403183023874</c:v>
                </c:pt>
                <c:pt idx="276" formatCode="#,##0\ ">
                  <c:v>2805.5800176834659</c:v>
                </c:pt>
                <c:pt idx="277" formatCode="#,##0\ ">
                  <c:v>2806.6094235760529</c:v>
                </c:pt>
                <c:pt idx="278" formatCode="#,##0\ ">
                  <c:v>2807.8594164456235</c:v>
                </c:pt>
                <c:pt idx="279" formatCode="#,##0\ ">
                  <c:v>2808.9623513305382</c:v>
                </c:pt>
                <c:pt idx="280" formatCode="#,##0\ ">
                  <c:v>2810.1388152077807</c:v>
                </c:pt>
                <c:pt idx="281" formatCode="#,##0\ ">
                  <c:v>2811.2417500926954</c:v>
                </c:pt>
                <c:pt idx="282" formatCode="#,##0\ ">
                  <c:v>2812.4182139699383</c:v>
                </c:pt>
                <c:pt idx="283" formatCode="#,##0\ ">
                  <c:v>2813.5579133510169</c:v>
                </c:pt>
                <c:pt idx="284" formatCode="#,##0\ ">
                  <c:v>2814.6608482359316</c:v>
                </c:pt>
                <c:pt idx="285" formatCode="#,##0\ ">
                  <c:v>2815.837312113174</c:v>
                </c:pt>
                <c:pt idx="286" formatCode="#,##0\ ">
                  <c:v>2816.9402469980892</c:v>
                </c:pt>
                <c:pt idx="287" formatCode="#,##0\ ">
                  <c:v>2818.1167108753316</c:v>
                </c:pt>
                <c:pt idx="288" formatCode="#,##0\ ">
                  <c:v>2819.2564102564102</c:v>
                </c:pt>
                <c:pt idx="289" formatCode="#,##0\ ">
                  <c:v>2820.2858161489971</c:v>
                </c:pt>
                <c:pt idx="290" formatCode="#,##0\ ">
                  <c:v>2821.5358090185678</c:v>
                </c:pt>
                <c:pt idx="291" formatCode="#,##0\ ">
                  <c:v>2822.6387439034825</c:v>
                </c:pt>
                <c:pt idx="292" formatCode="#,##0\ ">
                  <c:v>2823.8152077807249</c:v>
                </c:pt>
                <c:pt idx="293" formatCode="#,##0\ ">
                  <c:v>2824.9181426656401</c:v>
                </c:pt>
                <c:pt idx="294" formatCode="#,##0\ ">
                  <c:v>2826.0946065428825</c:v>
                </c:pt>
                <c:pt idx="295" formatCode="#,##0\ ">
                  <c:v>2827.2343059239611</c:v>
                </c:pt>
                <c:pt idx="296" formatCode="#,##0\ ">
                  <c:v>2828.3372408088758</c:v>
                </c:pt>
                <c:pt idx="297" formatCode="#,##0\ ">
                  <c:v>2829.5137046861187</c:v>
                </c:pt>
                <c:pt idx="298" formatCode="#,##0\ ">
                  <c:v>2830.6166395710334</c:v>
                </c:pt>
                <c:pt idx="299" formatCode="#,##0\ ">
                  <c:v>2831.7931034482758</c:v>
                </c:pt>
                <c:pt idx="300" formatCode="#,##0\ ">
                  <c:v>2832.9328028293544</c:v>
                </c:pt>
                <c:pt idx="301" formatCode="#,##0\ ">
                  <c:v>2833.9989732181057</c:v>
                </c:pt>
                <c:pt idx="302" formatCode="#,##0\ ">
                  <c:v>2835.212201591512</c:v>
                </c:pt>
                <c:pt idx="303" formatCode="#,##0\ ">
                  <c:v>2836.3151364764267</c:v>
                </c:pt>
                <c:pt idx="304" formatCode="#,##0\ ">
                  <c:v>2837.4916003536691</c:v>
                </c:pt>
                <c:pt idx="305" formatCode="#,##0\ ">
                  <c:v>2838.5945352385843</c:v>
                </c:pt>
                <c:pt idx="306" formatCode="#,##0\ ">
                  <c:v>2839.7709991158267</c:v>
                </c:pt>
                <c:pt idx="307" formatCode="#,##0\ ">
                  <c:v>2840.9106984969053</c:v>
                </c:pt>
                <c:pt idx="308" formatCode="#,##0\ ">
                  <c:v>2842.0136333818205</c:v>
                </c:pt>
                <c:pt idx="309" formatCode="#,##0\ ">
                  <c:v>2843.1900972590629</c:v>
                </c:pt>
                <c:pt idx="310" formatCode="#,##0\ ">
                  <c:v>2844.2930321439776</c:v>
                </c:pt>
                <c:pt idx="311" formatCode="#,##0\ ">
                  <c:v>2845.46949602122</c:v>
                </c:pt>
                <c:pt idx="312" formatCode="#,##0\ ">
                  <c:v>2846.6091954022991</c:v>
                </c:pt>
                <c:pt idx="313" formatCode="#,##0\ ">
                  <c:v>2847.638601294886</c:v>
                </c:pt>
                <c:pt idx="314" formatCode="#,##0\ ">
                  <c:v>2848.8885941644562</c:v>
                </c:pt>
                <c:pt idx="315" formatCode="#,##0\ ">
                  <c:v>2849.9915290493709</c:v>
                </c:pt>
                <c:pt idx="316" formatCode="#,##0\ ">
                  <c:v>2851.1679929266138</c:v>
                </c:pt>
                <c:pt idx="317" formatCode="#,##0\ ">
                  <c:v>2852.2709278115285</c:v>
                </c:pt>
                <c:pt idx="318" formatCode="#,##0\ ">
                  <c:v>2853.4473916887709</c:v>
                </c:pt>
                <c:pt idx="319" formatCode="#,##0\ ">
                  <c:v>2854.5870910698495</c:v>
                </c:pt>
                <c:pt idx="320" formatCode="#,##0\ ">
                  <c:v>2855.6900259547647</c:v>
                </c:pt>
                <c:pt idx="321" formatCode="#,##0\ ">
                  <c:v>2856.8664898320071</c:v>
                </c:pt>
                <c:pt idx="322" formatCode="#,##0\ ">
                  <c:v>2857.9694247169218</c:v>
                </c:pt>
                <c:pt idx="323" formatCode="#,##0\ ">
                  <c:v>2859.1458885941643</c:v>
                </c:pt>
                <c:pt idx="324" formatCode="#,##0\ ">
                  <c:v>2860.2855879752433</c:v>
                </c:pt>
                <c:pt idx="325" formatCode="#,##0\ ">
                  <c:v>2861.3149938678303</c:v>
                </c:pt>
                <c:pt idx="326" formatCode="#,##0\ ">
                  <c:v>2862.5649867374004</c:v>
                </c:pt>
                <c:pt idx="327" formatCode="#,##0\ ">
                  <c:v>2863.6679216223151</c:v>
                </c:pt>
                <c:pt idx="328" formatCode="#,##0\ ">
                  <c:v>2864.844385499558</c:v>
                </c:pt>
                <c:pt idx="329" formatCode="#,##0\ ">
                  <c:v>2865.9473203844727</c:v>
                </c:pt>
                <c:pt idx="330" formatCode="#,##0\ ">
                  <c:v>2867.1237842617152</c:v>
                </c:pt>
                <c:pt idx="331" formatCode="#,##0\ ">
                  <c:v>2868.2634836427942</c:v>
                </c:pt>
                <c:pt idx="332" formatCode="#,##0\ ">
                  <c:v>2869.3664185277089</c:v>
                </c:pt>
                <c:pt idx="333" formatCode="#,##0\ ">
                  <c:v>2870.5428824049513</c:v>
                </c:pt>
                <c:pt idx="334" formatCode="#,##0\ ">
                  <c:v>2871.645817289866</c:v>
                </c:pt>
                <c:pt idx="335" formatCode="#,##0\ ">
                  <c:v>2872.8222811671089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0A-4D30-9C22-48897B445A85}"/>
            </c:ext>
          </c:extLst>
        </c:ser>
        <c:ser>
          <c:idx val="2"/>
          <c:order val="2"/>
          <c:tx>
            <c:strRef>
              <c:f>'Cl No Resid_Mensual'!$D$1</c:f>
              <c:strCache>
                <c:ptCount val="1"/>
                <c:pt idx="0">
                  <c:v>Límite de confianza inferior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'Cl No Resid_Mensual'!$A$2:$A$337</c:f>
              <c:numCache>
                <c:formatCode>mmm\-yy</c:formatCode>
                <c:ptCount val="336"/>
                <c:pt idx="0">
                  <c:v>40574</c:v>
                </c:pt>
                <c:pt idx="1">
                  <c:v>40602</c:v>
                </c:pt>
                <c:pt idx="2">
                  <c:v>40633</c:v>
                </c:pt>
                <c:pt idx="3">
                  <c:v>40663</c:v>
                </c:pt>
                <c:pt idx="4">
                  <c:v>40694</c:v>
                </c:pt>
                <c:pt idx="5">
                  <c:v>40724</c:v>
                </c:pt>
                <c:pt idx="6">
                  <c:v>40755</c:v>
                </c:pt>
                <c:pt idx="7">
                  <c:v>40786</c:v>
                </c:pt>
                <c:pt idx="8">
                  <c:v>40816</c:v>
                </c:pt>
                <c:pt idx="9">
                  <c:v>40847</c:v>
                </c:pt>
                <c:pt idx="10">
                  <c:v>40877</c:v>
                </c:pt>
                <c:pt idx="11">
                  <c:v>40908</c:v>
                </c:pt>
                <c:pt idx="12">
                  <c:v>40939</c:v>
                </c:pt>
                <c:pt idx="13">
                  <c:v>40968</c:v>
                </c:pt>
                <c:pt idx="14">
                  <c:v>40999</c:v>
                </c:pt>
                <c:pt idx="15">
                  <c:v>41029</c:v>
                </c:pt>
                <c:pt idx="16">
                  <c:v>41060</c:v>
                </c:pt>
                <c:pt idx="17">
                  <c:v>41090</c:v>
                </c:pt>
                <c:pt idx="18">
                  <c:v>41121</c:v>
                </c:pt>
                <c:pt idx="19">
                  <c:v>41152</c:v>
                </c:pt>
                <c:pt idx="20">
                  <c:v>41182</c:v>
                </c:pt>
                <c:pt idx="21">
                  <c:v>41213</c:v>
                </c:pt>
                <c:pt idx="22">
                  <c:v>41243</c:v>
                </c:pt>
                <c:pt idx="23">
                  <c:v>41274</c:v>
                </c:pt>
                <c:pt idx="24">
                  <c:v>41305</c:v>
                </c:pt>
                <c:pt idx="25">
                  <c:v>41333</c:v>
                </c:pt>
                <c:pt idx="26">
                  <c:v>41364</c:v>
                </c:pt>
                <c:pt idx="27">
                  <c:v>41394</c:v>
                </c:pt>
                <c:pt idx="28">
                  <c:v>41425</c:v>
                </c:pt>
                <c:pt idx="29">
                  <c:v>41455</c:v>
                </c:pt>
                <c:pt idx="30">
                  <c:v>41486</c:v>
                </c:pt>
                <c:pt idx="31">
                  <c:v>41517</c:v>
                </c:pt>
                <c:pt idx="32">
                  <c:v>41547</c:v>
                </c:pt>
                <c:pt idx="33">
                  <c:v>41578</c:v>
                </c:pt>
                <c:pt idx="34">
                  <c:v>41608</c:v>
                </c:pt>
                <c:pt idx="35">
                  <c:v>41639</c:v>
                </c:pt>
                <c:pt idx="36">
                  <c:v>41670</c:v>
                </c:pt>
                <c:pt idx="37">
                  <c:v>41698</c:v>
                </c:pt>
                <c:pt idx="38">
                  <c:v>41729</c:v>
                </c:pt>
                <c:pt idx="39">
                  <c:v>41759</c:v>
                </c:pt>
                <c:pt idx="40">
                  <c:v>41790</c:v>
                </c:pt>
                <c:pt idx="41">
                  <c:v>41820</c:v>
                </c:pt>
                <c:pt idx="42">
                  <c:v>41851</c:v>
                </c:pt>
                <c:pt idx="43">
                  <c:v>41882</c:v>
                </c:pt>
                <c:pt idx="44">
                  <c:v>41912</c:v>
                </c:pt>
                <c:pt idx="45">
                  <c:v>41943</c:v>
                </c:pt>
                <c:pt idx="46">
                  <c:v>41973</c:v>
                </c:pt>
                <c:pt idx="47">
                  <c:v>42004</c:v>
                </c:pt>
                <c:pt idx="48">
                  <c:v>42035</c:v>
                </c:pt>
                <c:pt idx="49">
                  <c:v>42063</c:v>
                </c:pt>
                <c:pt idx="50">
                  <c:v>42094</c:v>
                </c:pt>
                <c:pt idx="51">
                  <c:v>42124</c:v>
                </c:pt>
                <c:pt idx="52">
                  <c:v>42155</c:v>
                </c:pt>
                <c:pt idx="53">
                  <c:v>42185</c:v>
                </c:pt>
                <c:pt idx="54">
                  <c:v>42216</c:v>
                </c:pt>
                <c:pt idx="55">
                  <c:v>42247</c:v>
                </c:pt>
                <c:pt idx="56">
                  <c:v>42277</c:v>
                </c:pt>
                <c:pt idx="57">
                  <c:v>42308</c:v>
                </c:pt>
                <c:pt idx="58">
                  <c:v>42338</c:v>
                </c:pt>
                <c:pt idx="59">
                  <c:v>42369</c:v>
                </c:pt>
                <c:pt idx="60">
                  <c:v>42400</c:v>
                </c:pt>
                <c:pt idx="61">
                  <c:v>42429</c:v>
                </c:pt>
                <c:pt idx="62">
                  <c:v>42460</c:v>
                </c:pt>
                <c:pt idx="63">
                  <c:v>42490</c:v>
                </c:pt>
                <c:pt idx="64">
                  <c:v>42521</c:v>
                </c:pt>
                <c:pt idx="65">
                  <c:v>42551</c:v>
                </c:pt>
                <c:pt idx="66">
                  <c:v>42582</c:v>
                </c:pt>
                <c:pt idx="67">
                  <c:v>42613</c:v>
                </c:pt>
                <c:pt idx="68">
                  <c:v>42643</c:v>
                </c:pt>
                <c:pt idx="69">
                  <c:v>42674</c:v>
                </c:pt>
                <c:pt idx="70">
                  <c:v>42704</c:v>
                </c:pt>
                <c:pt idx="71">
                  <c:v>42735</c:v>
                </c:pt>
                <c:pt idx="72">
                  <c:v>42766</c:v>
                </c:pt>
                <c:pt idx="73">
                  <c:v>42794</c:v>
                </c:pt>
                <c:pt idx="74">
                  <c:v>42825</c:v>
                </c:pt>
                <c:pt idx="75">
                  <c:v>42855</c:v>
                </c:pt>
                <c:pt idx="76">
                  <c:v>42886</c:v>
                </c:pt>
                <c:pt idx="77">
                  <c:v>42916</c:v>
                </c:pt>
                <c:pt idx="78">
                  <c:v>42947</c:v>
                </c:pt>
                <c:pt idx="79">
                  <c:v>42978</c:v>
                </c:pt>
                <c:pt idx="80">
                  <c:v>43008</c:v>
                </c:pt>
                <c:pt idx="81">
                  <c:v>43039</c:v>
                </c:pt>
                <c:pt idx="82">
                  <c:v>43069</c:v>
                </c:pt>
                <c:pt idx="83">
                  <c:v>43100</c:v>
                </c:pt>
                <c:pt idx="84">
                  <c:v>43131</c:v>
                </c:pt>
                <c:pt idx="85">
                  <c:v>43159</c:v>
                </c:pt>
                <c:pt idx="86">
                  <c:v>43190</c:v>
                </c:pt>
                <c:pt idx="87">
                  <c:v>43220</c:v>
                </c:pt>
                <c:pt idx="88">
                  <c:v>43251</c:v>
                </c:pt>
                <c:pt idx="89">
                  <c:v>43281</c:v>
                </c:pt>
                <c:pt idx="90">
                  <c:v>43312</c:v>
                </c:pt>
                <c:pt idx="91">
                  <c:v>43343</c:v>
                </c:pt>
                <c:pt idx="92">
                  <c:v>43373</c:v>
                </c:pt>
                <c:pt idx="93">
                  <c:v>43404</c:v>
                </c:pt>
                <c:pt idx="94">
                  <c:v>43434</c:v>
                </c:pt>
                <c:pt idx="95">
                  <c:v>43465</c:v>
                </c:pt>
                <c:pt idx="96">
                  <c:v>43496</c:v>
                </c:pt>
                <c:pt idx="97">
                  <c:v>43524</c:v>
                </c:pt>
                <c:pt idx="98">
                  <c:v>43555</c:v>
                </c:pt>
                <c:pt idx="99">
                  <c:v>43585</c:v>
                </c:pt>
                <c:pt idx="100">
                  <c:v>43616</c:v>
                </c:pt>
                <c:pt idx="101">
                  <c:v>43646</c:v>
                </c:pt>
                <c:pt idx="102">
                  <c:v>43677</c:v>
                </c:pt>
                <c:pt idx="103">
                  <c:v>43708</c:v>
                </c:pt>
                <c:pt idx="104">
                  <c:v>43738</c:v>
                </c:pt>
                <c:pt idx="105">
                  <c:v>43769</c:v>
                </c:pt>
                <c:pt idx="106">
                  <c:v>43799</c:v>
                </c:pt>
                <c:pt idx="107">
                  <c:v>43830</c:v>
                </c:pt>
                <c:pt idx="108">
                  <c:v>43861</c:v>
                </c:pt>
                <c:pt idx="109">
                  <c:v>43890</c:v>
                </c:pt>
                <c:pt idx="110">
                  <c:v>43921</c:v>
                </c:pt>
                <c:pt idx="111">
                  <c:v>43951</c:v>
                </c:pt>
                <c:pt idx="112">
                  <c:v>43982</c:v>
                </c:pt>
                <c:pt idx="113">
                  <c:v>44012</c:v>
                </c:pt>
                <c:pt idx="114">
                  <c:v>44043</c:v>
                </c:pt>
                <c:pt idx="115">
                  <c:v>44074</c:v>
                </c:pt>
                <c:pt idx="116">
                  <c:v>44104</c:v>
                </c:pt>
                <c:pt idx="117">
                  <c:v>44135</c:v>
                </c:pt>
                <c:pt idx="118">
                  <c:v>44165</c:v>
                </c:pt>
                <c:pt idx="119">
                  <c:v>44196</c:v>
                </c:pt>
                <c:pt idx="120">
                  <c:v>44227</c:v>
                </c:pt>
                <c:pt idx="121">
                  <c:v>44255</c:v>
                </c:pt>
                <c:pt idx="122">
                  <c:v>44286</c:v>
                </c:pt>
                <c:pt idx="123">
                  <c:v>44316</c:v>
                </c:pt>
                <c:pt idx="124">
                  <c:v>44347</c:v>
                </c:pt>
                <c:pt idx="125">
                  <c:v>44377</c:v>
                </c:pt>
                <c:pt idx="126">
                  <c:v>44408</c:v>
                </c:pt>
                <c:pt idx="127">
                  <c:v>44439</c:v>
                </c:pt>
                <c:pt idx="128">
                  <c:v>44469</c:v>
                </c:pt>
                <c:pt idx="129">
                  <c:v>44500</c:v>
                </c:pt>
                <c:pt idx="130">
                  <c:v>44530</c:v>
                </c:pt>
                <c:pt idx="131">
                  <c:v>44561</c:v>
                </c:pt>
                <c:pt idx="132">
                  <c:v>44592</c:v>
                </c:pt>
                <c:pt idx="133">
                  <c:v>44620</c:v>
                </c:pt>
                <c:pt idx="134">
                  <c:v>44651</c:v>
                </c:pt>
                <c:pt idx="135">
                  <c:v>44681</c:v>
                </c:pt>
                <c:pt idx="136">
                  <c:v>44712</c:v>
                </c:pt>
                <c:pt idx="137">
                  <c:v>44742</c:v>
                </c:pt>
                <c:pt idx="138">
                  <c:v>44773</c:v>
                </c:pt>
                <c:pt idx="139">
                  <c:v>44804</c:v>
                </c:pt>
                <c:pt idx="140">
                  <c:v>44834</c:v>
                </c:pt>
                <c:pt idx="141">
                  <c:v>44865</c:v>
                </c:pt>
                <c:pt idx="142">
                  <c:v>44895</c:v>
                </c:pt>
                <c:pt idx="143">
                  <c:v>44926</c:v>
                </c:pt>
                <c:pt idx="144">
                  <c:v>44957</c:v>
                </c:pt>
                <c:pt idx="145">
                  <c:v>44985</c:v>
                </c:pt>
                <c:pt idx="146">
                  <c:v>45016</c:v>
                </c:pt>
                <c:pt idx="147">
                  <c:v>45046</c:v>
                </c:pt>
                <c:pt idx="148">
                  <c:v>45077</c:v>
                </c:pt>
                <c:pt idx="149">
                  <c:v>45107</c:v>
                </c:pt>
                <c:pt idx="150">
                  <c:v>45138</c:v>
                </c:pt>
                <c:pt idx="151">
                  <c:v>45169</c:v>
                </c:pt>
                <c:pt idx="152">
                  <c:v>45199</c:v>
                </c:pt>
                <c:pt idx="153">
                  <c:v>45230</c:v>
                </c:pt>
                <c:pt idx="154">
                  <c:v>45260</c:v>
                </c:pt>
                <c:pt idx="155">
                  <c:v>45291</c:v>
                </c:pt>
                <c:pt idx="156">
                  <c:v>45322</c:v>
                </c:pt>
                <c:pt idx="157">
                  <c:v>45351</c:v>
                </c:pt>
                <c:pt idx="158">
                  <c:v>45382</c:v>
                </c:pt>
                <c:pt idx="159">
                  <c:v>45412</c:v>
                </c:pt>
                <c:pt idx="160">
                  <c:v>45443</c:v>
                </c:pt>
                <c:pt idx="161">
                  <c:v>45473</c:v>
                </c:pt>
                <c:pt idx="162">
                  <c:v>45504</c:v>
                </c:pt>
                <c:pt idx="163">
                  <c:v>45535</c:v>
                </c:pt>
                <c:pt idx="164">
                  <c:v>45565</c:v>
                </c:pt>
                <c:pt idx="165">
                  <c:v>45596</c:v>
                </c:pt>
                <c:pt idx="166">
                  <c:v>45626</c:v>
                </c:pt>
                <c:pt idx="167">
                  <c:v>45657</c:v>
                </c:pt>
                <c:pt idx="168">
                  <c:v>45688</c:v>
                </c:pt>
                <c:pt idx="169">
                  <c:v>45716</c:v>
                </c:pt>
                <c:pt idx="170">
                  <c:v>45747</c:v>
                </c:pt>
                <c:pt idx="171">
                  <c:v>45777</c:v>
                </c:pt>
                <c:pt idx="172">
                  <c:v>45808</c:v>
                </c:pt>
                <c:pt idx="173">
                  <c:v>45838</c:v>
                </c:pt>
                <c:pt idx="174">
                  <c:v>45869</c:v>
                </c:pt>
                <c:pt idx="175">
                  <c:v>45900</c:v>
                </c:pt>
                <c:pt idx="176">
                  <c:v>45930</c:v>
                </c:pt>
                <c:pt idx="177">
                  <c:v>45961</c:v>
                </c:pt>
                <c:pt idx="178">
                  <c:v>45991</c:v>
                </c:pt>
                <c:pt idx="179">
                  <c:v>46022</c:v>
                </c:pt>
                <c:pt idx="180">
                  <c:v>46053</c:v>
                </c:pt>
                <c:pt idx="181">
                  <c:v>46081</c:v>
                </c:pt>
                <c:pt idx="182">
                  <c:v>46112</c:v>
                </c:pt>
                <c:pt idx="183">
                  <c:v>46142</c:v>
                </c:pt>
                <c:pt idx="184">
                  <c:v>46173</c:v>
                </c:pt>
                <c:pt idx="185">
                  <c:v>46203</c:v>
                </c:pt>
                <c:pt idx="186">
                  <c:v>46234</c:v>
                </c:pt>
                <c:pt idx="187">
                  <c:v>46265</c:v>
                </c:pt>
                <c:pt idx="188">
                  <c:v>46295</c:v>
                </c:pt>
                <c:pt idx="189">
                  <c:v>46326</c:v>
                </c:pt>
                <c:pt idx="190">
                  <c:v>46356</c:v>
                </c:pt>
                <c:pt idx="191">
                  <c:v>46387</c:v>
                </c:pt>
                <c:pt idx="192">
                  <c:v>46418</c:v>
                </c:pt>
                <c:pt idx="193">
                  <c:v>46446</c:v>
                </c:pt>
                <c:pt idx="194">
                  <c:v>46477</c:v>
                </c:pt>
                <c:pt idx="195">
                  <c:v>46507</c:v>
                </c:pt>
                <c:pt idx="196">
                  <c:v>46538</c:v>
                </c:pt>
                <c:pt idx="197">
                  <c:v>46568</c:v>
                </c:pt>
                <c:pt idx="198">
                  <c:v>46599</c:v>
                </c:pt>
                <c:pt idx="199">
                  <c:v>46630</c:v>
                </c:pt>
                <c:pt idx="200">
                  <c:v>46660</c:v>
                </c:pt>
                <c:pt idx="201">
                  <c:v>46691</c:v>
                </c:pt>
                <c:pt idx="202">
                  <c:v>46721</c:v>
                </c:pt>
                <c:pt idx="203">
                  <c:v>46752</c:v>
                </c:pt>
                <c:pt idx="204">
                  <c:v>46783</c:v>
                </c:pt>
                <c:pt idx="205">
                  <c:v>46812</c:v>
                </c:pt>
                <c:pt idx="206">
                  <c:v>46843</c:v>
                </c:pt>
                <c:pt idx="207">
                  <c:v>46873</c:v>
                </c:pt>
                <c:pt idx="208">
                  <c:v>46904</c:v>
                </c:pt>
                <c:pt idx="209">
                  <c:v>46934</c:v>
                </c:pt>
                <c:pt idx="210">
                  <c:v>46965</c:v>
                </c:pt>
                <c:pt idx="211">
                  <c:v>46996</c:v>
                </c:pt>
                <c:pt idx="212">
                  <c:v>47026</c:v>
                </c:pt>
                <c:pt idx="213">
                  <c:v>47057</c:v>
                </c:pt>
                <c:pt idx="214">
                  <c:v>47087</c:v>
                </c:pt>
                <c:pt idx="215">
                  <c:v>47118</c:v>
                </c:pt>
                <c:pt idx="216">
                  <c:v>47149</c:v>
                </c:pt>
                <c:pt idx="217">
                  <c:v>47177</c:v>
                </c:pt>
                <c:pt idx="218">
                  <c:v>47208</c:v>
                </c:pt>
                <c:pt idx="219">
                  <c:v>47238</c:v>
                </c:pt>
                <c:pt idx="220">
                  <c:v>47269</c:v>
                </c:pt>
                <c:pt idx="221">
                  <c:v>47299</c:v>
                </c:pt>
                <c:pt idx="222">
                  <c:v>47330</c:v>
                </c:pt>
                <c:pt idx="223">
                  <c:v>47361</c:v>
                </c:pt>
                <c:pt idx="224">
                  <c:v>47391</c:v>
                </c:pt>
                <c:pt idx="225">
                  <c:v>47422</c:v>
                </c:pt>
                <c:pt idx="226">
                  <c:v>47452</c:v>
                </c:pt>
                <c:pt idx="227">
                  <c:v>47483</c:v>
                </c:pt>
                <c:pt idx="228">
                  <c:v>47514</c:v>
                </c:pt>
                <c:pt idx="229">
                  <c:v>47542</c:v>
                </c:pt>
                <c:pt idx="230">
                  <c:v>47573</c:v>
                </c:pt>
                <c:pt idx="231">
                  <c:v>47603</c:v>
                </c:pt>
                <c:pt idx="232">
                  <c:v>47634</c:v>
                </c:pt>
                <c:pt idx="233">
                  <c:v>47664</c:v>
                </c:pt>
                <c:pt idx="234">
                  <c:v>47695</c:v>
                </c:pt>
                <c:pt idx="235">
                  <c:v>47726</c:v>
                </c:pt>
                <c:pt idx="236">
                  <c:v>47756</c:v>
                </c:pt>
                <c:pt idx="237">
                  <c:v>47787</c:v>
                </c:pt>
                <c:pt idx="238">
                  <c:v>47817</c:v>
                </c:pt>
                <c:pt idx="239">
                  <c:v>47848</c:v>
                </c:pt>
                <c:pt idx="240">
                  <c:v>47879</c:v>
                </c:pt>
                <c:pt idx="241">
                  <c:v>47907</c:v>
                </c:pt>
                <c:pt idx="242">
                  <c:v>47938</c:v>
                </c:pt>
                <c:pt idx="243">
                  <c:v>47968</c:v>
                </c:pt>
                <c:pt idx="244">
                  <c:v>47999</c:v>
                </c:pt>
                <c:pt idx="245">
                  <c:v>48029</c:v>
                </c:pt>
                <c:pt idx="246">
                  <c:v>48060</c:v>
                </c:pt>
                <c:pt idx="247">
                  <c:v>48091</c:v>
                </c:pt>
                <c:pt idx="248">
                  <c:v>48121</c:v>
                </c:pt>
                <c:pt idx="249">
                  <c:v>48152</c:v>
                </c:pt>
                <c:pt idx="250">
                  <c:v>48182</c:v>
                </c:pt>
                <c:pt idx="251">
                  <c:v>48213</c:v>
                </c:pt>
                <c:pt idx="252">
                  <c:v>48244</c:v>
                </c:pt>
                <c:pt idx="253">
                  <c:v>48273</c:v>
                </c:pt>
                <c:pt idx="254">
                  <c:v>48304</c:v>
                </c:pt>
                <c:pt idx="255">
                  <c:v>48334</c:v>
                </c:pt>
                <c:pt idx="256">
                  <c:v>48365</c:v>
                </c:pt>
                <c:pt idx="257">
                  <c:v>48395</c:v>
                </c:pt>
                <c:pt idx="258">
                  <c:v>48426</c:v>
                </c:pt>
                <c:pt idx="259">
                  <c:v>48457</c:v>
                </c:pt>
                <c:pt idx="260">
                  <c:v>48487</c:v>
                </c:pt>
                <c:pt idx="261">
                  <c:v>48518</c:v>
                </c:pt>
                <c:pt idx="262">
                  <c:v>48548</c:v>
                </c:pt>
                <c:pt idx="263">
                  <c:v>48579</c:v>
                </c:pt>
                <c:pt idx="264">
                  <c:v>48610</c:v>
                </c:pt>
                <c:pt idx="265">
                  <c:v>48638</c:v>
                </c:pt>
                <c:pt idx="266">
                  <c:v>48669</c:v>
                </c:pt>
                <c:pt idx="267">
                  <c:v>48699</c:v>
                </c:pt>
                <c:pt idx="268">
                  <c:v>48730</c:v>
                </c:pt>
                <c:pt idx="269">
                  <c:v>48760</c:v>
                </c:pt>
                <c:pt idx="270">
                  <c:v>48791</c:v>
                </c:pt>
                <c:pt idx="271">
                  <c:v>48822</c:v>
                </c:pt>
                <c:pt idx="272">
                  <c:v>48852</c:v>
                </c:pt>
                <c:pt idx="273">
                  <c:v>48883</c:v>
                </c:pt>
                <c:pt idx="274">
                  <c:v>48913</c:v>
                </c:pt>
                <c:pt idx="275">
                  <c:v>48944</c:v>
                </c:pt>
                <c:pt idx="276">
                  <c:v>48975</c:v>
                </c:pt>
                <c:pt idx="277">
                  <c:v>49003</c:v>
                </c:pt>
                <c:pt idx="278">
                  <c:v>49034</c:v>
                </c:pt>
                <c:pt idx="279">
                  <c:v>49064</c:v>
                </c:pt>
                <c:pt idx="280">
                  <c:v>49095</c:v>
                </c:pt>
                <c:pt idx="281">
                  <c:v>49125</c:v>
                </c:pt>
                <c:pt idx="282">
                  <c:v>49156</c:v>
                </c:pt>
                <c:pt idx="283">
                  <c:v>49187</c:v>
                </c:pt>
                <c:pt idx="284">
                  <c:v>49217</c:v>
                </c:pt>
                <c:pt idx="285">
                  <c:v>49248</c:v>
                </c:pt>
                <c:pt idx="286">
                  <c:v>49278</c:v>
                </c:pt>
                <c:pt idx="287">
                  <c:v>49309</c:v>
                </c:pt>
                <c:pt idx="288">
                  <c:v>49340</c:v>
                </c:pt>
                <c:pt idx="289">
                  <c:v>49368</c:v>
                </c:pt>
                <c:pt idx="290">
                  <c:v>49399</c:v>
                </c:pt>
                <c:pt idx="291">
                  <c:v>49429</c:v>
                </c:pt>
                <c:pt idx="292">
                  <c:v>49460</c:v>
                </c:pt>
                <c:pt idx="293">
                  <c:v>49490</c:v>
                </c:pt>
                <c:pt idx="294">
                  <c:v>49521</c:v>
                </c:pt>
                <c:pt idx="295">
                  <c:v>49552</c:v>
                </c:pt>
                <c:pt idx="296">
                  <c:v>49582</c:v>
                </c:pt>
                <c:pt idx="297">
                  <c:v>49613</c:v>
                </c:pt>
                <c:pt idx="298">
                  <c:v>49643</c:v>
                </c:pt>
                <c:pt idx="299">
                  <c:v>49674</c:v>
                </c:pt>
                <c:pt idx="300">
                  <c:v>49705</c:v>
                </c:pt>
                <c:pt idx="301">
                  <c:v>49734</c:v>
                </c:pt>
                <c:pt idx="302">
                  <c:v>49765</c:v>
                </c:pt>
                <c:pt idx="303">
                  <c:v>49795</c:v>
                </c:pt>
                <c:pt idx="304">
                  <c:v>49826</c:v>
                </c:pt>
                <c:pt idx="305">
                  <c:v>49856</c:v>
                </c:pt>
                <c:pt idx="306">
                  <c:v>49887</c:v>
                </c:pt>
                <c:pt idx="307">
                  <c:v>49918</c:v>
                </c:pt>
                <c:pt idx="308">
                  <c:v>49948</c:v>
                </c:pt>
                <c:pt idx="309">
                  <c:v>49979</c:v>
                </c:pt>
                <c:pt idx="310">
                  <c:v>50009</c:v>
                </c:pt>
                <c:pt idx="311">
                  <c:v>50040</c:v>
                </c:pt>
                <c:pt idx="312">
                  <c:v>50071</c:v>
                </c:pt>
                <c:pt idx="313">
                  <c:v>50099</c:v>
                </c:pt>
                <c:pt idx="314">
                  <c:v>50130</c:v>
                </c:pt>
                <c:pt idx="315">
                  <c:v>50160</c:v>
                </c:pt>
                <c:pt idx="316">
                  <c:v>50191</c:v>
                </c:pt>
                <c:pt idx="317">
                  <c:v>50221</c:v>
                </c:pt>
                <c:pt idx="318">
                  <c:v>50252</c:v>
                </c:pt>
                <c:pt idx="319">
                  <c:v>50283</c:v>
                </c:pt>
                <c:pt idx="320">
                  <c:v>50313</c:v>
                </c:pt>
                <c:pt idx="321">
                  <c:v>50344</c:v>
                </c:pt>
                <c:pt idx="322">
                  <c:v>50374</c:v>
                </c:pt>
                <c:pt idx="323">
                  <c:v>50405</c:v>
                </c:pt>
                <c:pt idx="324">
                  <c:v>50436</c:v>
                </c:pt>
                <c:pt idx="325">
                  <c:v>50464</c:v>
                </c:pt>
                <c:pt idx="326">
                  <c:v>50495</c:v>
                </c:pt>
                <c:pt idx="327">
                  <c:v>50525</c:v>
                </c:pt>
                <c:pt idx="328">
                  <c:v>50556</c:v>
                </c:pt>
                <c:pt idx="329">
                  <c:v>50586</c:v>
                </c:pt>
                <c:pt idx="330">
                  <c:v>50617</c:v>
                </c:pt>
                <c:pt idx="331">
                  <c:v>50648</c:v>
                </c:pt>
                <c:pt idx="332">
                  <c:v>50678</c:v>
                </c:pt>
                <c:pt idx="333">
                  <c:v>50709</c:v>
                </c:pt>
                <c:pt idx="334">
                  <c:v>50739</c:v>
                </c:pt>
                <c:pt idx="335">
                  <c:v>50770</c:v>
                </c:pt>
              </c:numCache>
            </c:numRef>
          </c:cat>
          <c:val>
            <c:numRef>
              <c:f>'Cl No Resid_Mensual'!$D$2:$D$337</c:f>
              <c:numCache>
                <c:formatCode>General</c:formatCode>
                <c:ptCount val="336"/>
                <c:pt idx="143" formatCode="#,##0\ ">
                  <c:v>2654</c:v>
                </c:pt>
                <c:pt idx="144" formatCode="#,##0\ ">
                  <c:v>2640.5970133380602</c:v>
                </c:pt>
                <c:pt idx="145" formatCode="#,##0\ ">
                  <c:v>2636.1159052065032</c:v>
                </c:pt>
                <c:pt idx="146" formatCode="#,##0\ ">
                  <c:v>2632.2388204622325</c:v>
                </c:pt>
                <c:pt idx="147" formatCode="#,##0\ ">
                  <c:v>2629.554406406422</c:v>
                </c:pt>
                <c:pt idx="148" formatCode="#,##0\ ">
                  <c:v>2627.167038061119</c:v>
                </c:pt>
                <c:pt idx="149" formatCode="#,##0\ ">
                  <c:v>2625.2459381254257</c:v>
                </c:pt>
                <c:pt idx="150" formatCode="#,##0\ ">
                  <c:v>2623.4520421077127</c:v>
                </c:pt>
                <c:pt idx="151" formatCode="#,##0\ ">
                  <c:v>2621.9126039155603</c:v>
                </c:pt>
                <c:pt idx="152" formatCode="#,##0\ ">
                  <c:v>2620.5744288439264</c:v>
                </c:pt>
                <c:pt idx="153" formatCode="#,##0\ ">
                  <c:v>2619.2846588206253</c:v>
                </c:pt>
                <c:pt idx="154" formatCode="#,##0\ ">
                  <c:v>2618.185306842101</c:v>
                </c:pt>
                <c:pt idx="155" formatCode="#,##0\ ">
                  <c:v>2617.1140727158086</c:v>
                </c:pt>
                <c:pt idx="156" formatCode="#,##0\ ">
                  <c:v>2616.1635625750864</c:v>
                </c:pt>
                <c:pt idx="157" formatCode="#,##0\ ">
                  <c:v>2615.3431882439982</c:v>
                </c:pt>
                <c:pt idx="158" formatCode="#,##0\ ">
                  <c:v>2614.4823044742425</c:v>
                </c:pt>
                <c:pt idx="159" formatCode="#,##0\ ">
                  <c:v>2613.7597717164954</c:v>
                </c:pt>
                <c:pt idx="160" formatCode="#,##0\ ">
                  <c:v>2613.0463727583033</c:v>
                </c:pt>
                <c:pt idx="161" formatCode="#,##0\ ">
                  <c:v>2612.4263661026202</c:v>
                </c:pt>
                <c:pt idx="162" formatCode="#,##0\ ">
                  <c:v>2611.8128952939078</c:v>
                </c:pt>
                <c:pt idx="163" formatCode="#,##0\ ">
                  <c:v>2611.2618203933762</c:v>
                </c:pt>
                <c:pt idx="164" formatCode="#,##0\ ">
                  <c:v>2610.7659553516373</c:v>
                </c:pt>
                <c:pt idx="165" formatCode="#,##0\ ">
                  <c:v>2610.2748436240477</c:v>
                </c:pt>
                <c:pt idx="166" formatCode="#,##0\ ">
                  <c:v>2609.847269519184</c:v>
                </c:pt>
                <c:pt idx="167" formatCode="#,##0\ ">
                  <c:v>2609.424077801586</c:v>
                </c:pt>
                <c:pt idx="168" formatCode="#,##0\ ">
                  <c:v>2609.044294854556</c:v>
                </c:pt>
                <c:pt idx="169" formatCode="#,##0\ ">
                  <c:v>2608.7251816386524</c:v>
                </c:pt>
                <c:pt idx="170" formatCode="#,##0\ ">
                  <c:v>2608.3668459524783</c:v>
                </c:pt>
                <c:pt idx="171" formatCode="#,##0\ ">
                  <c:v>2608.0753420228389</c:v>
                </c:pt>
                <c:pt idx="172" formatCode="#,##0\ ">
                  <c:v>2607.7887040942319</c:v>
                </c:pt>
                <c:pt idx="173" formatCode="#,##0\ ">
                  <c:v>2607.5414079126017</c:v>
                </c:pt>
                <c:pt idx="174" formatCode="#,##0\ ">
                  <c:v>2607.2994699730557</c:v>
                </c:pt>
                <c:pt idx="175" formatCode="#,##0\ ">
                  <c:v>2607.0854083126278</c:v>
                </c:pt>
                <c:pt idx="176" formatCode="#,##0\ ">
                  <c:v>2606.8963686715219</c:v>
                </c:pt>
                <c:pt idx="177" formatCode="#,##0\ ">
                  <c:v>2606.7135755402337</c:v>
                </c:pt>
                <c:pt idx="178" formatCode="#,##0\ ">
                  <c:v>2606.5589336268476</c:v>
                </c:pt>
                <c:pt idx="179" formatCode="#,##0\ ">
                  <c:v>2606.4111870282591</c:v>
                </c:pt>
                <c:pt idx="180" formatCode="#,##0\ ">
                  <c:v>2606.2841521780801</c:v>
                </c:pt>
                <c:pt idx="181" formatCode="#,##0\ ">
                  <c:v>2606.1823923148072</c:v>
                </c:pt>
                <c:pt idx="182" formatCode="#,##0\ ">
                  <c:v>2606.0750767488767</c:v>
                </c:pt>
                <c:pt idx="183" formatCode="#,##0\ ">
                  <c:v>2605.9942710512546</c:v>
                </c:pt>
                <c:pt idx="184" formatCode="#,##0\ ">
                  <c:v>2605.9220538664158</c:v>
                </c:pt>
                <c:pt idx="185" formatCode="#,##0\ ">
                  <c:v>2605.8668217690383</c:v>
                </c:pt>
                <c:pt idx="186" formatCode="#,##0\ ">
                  <c:v>2605.8208573024453</c:v>
                </c:pt>
                <c:pt idx="187" formatCode="#,##0\ ">
                  <c:v>2605.7885093367931</c:v>
                </c:pt>
                <c:pt idx="188" formatCode="#,##0\ ">
                  <c:v>2605.7682090998533</c:v>
                </c:pt>
                <c:pt idx="189" formatCode="#,##0\ ">
                  <c:v>2605.7581786814153</c:v>
                </c:pt>
                <c:pt idx="190" formatCode="#,##0\ ">
                  <c:v>2605.7591735958322</c:v>
                </c:pt>
                <c:pt idx="191" formatCode="#,##0\ ">
                  <c:v>2605.7710906494549</c:v>
                </c:pt>
                <c:pt idx="192" formatCode="#,##0\ ">
                  <c:v>2605.7928723779391</c:v>
                </c:pt>
                <c:pt idx="193" formatCode="#,##0\ ">
                  <c:v>2605.8208680081034</c:v>
                </c:pt>
                <c:pt idx="194" formatCode="#,##0\ ">
                  <c:v>2605.8654649893779</c:v>
                </c:pt>
                <c:pt idx="195" formatCode="#,##0\ ">
                  <c:v>2605.9138828374344</c:v>
                </c:pt>
                <c:pt idx="196" formatCode="#,##0\ ">
                  <c:v>2605.9747850510103</c:v>
                </c:pt>
                <c:pt idx="197" formatCode="#,##0\ ">
                  <c:v>2606.0401800902468</c:v>
                </c:pt>
                <c:pt idx="198" formatCode="#,##0\ ">
                  <c:v>2606.1186546668237</c:v>
                </c:pt>
                <c:pt idx="199" formatCode="#,##0\ ">
                  <c:v>2606.2029198732534</c:v>
                </c:pt>
                <c:pt idx="200" formatCode="#,##0\ ">
                  <c:v>2606.2919687931853</c:v>
                </c:pt>
                <c:pt idx="201" formatCode="#,##0\ ">
                  <c:v>2606.3949572698139</c:v>
                </c:pt>
                <c:pt idx="202" formatCode="#,##0\ ">
                  <c:v>2606.4986904987409</c:v>
                </c:pt>
                <c:pt idx="203" formatCode="#,##0\ ">
                  <c:v>2606.616914925854</c:v>
                </c:pt>
                <c:pt idx="204" formatCode="#,##0\ ">
                  <c:v>2606.7386142454357</c:v>
                </c:pt>
                <c:pt idx="205" formatCode="#,##0\ ">
                  <c:v>2606.8586520767462</c:v>
                </c:pt>
                <c:pt idx="206" formatCode="#,##0\ ">
                  <c:v>2607.0025263100761</c:v>
                </c:pt>
                <c:pt idx="207" formatCode="#,##0\ ">
                  <c:v>2607.1396843741331</c:v>
                </c:pt>
                <c:pt idx="208" formatCode="#,##0\ ">
                  <c:v>2607.2926388971714</c:v>
                </c:pt>
                <c:pt idx="209" formatCode="#,##0\ ">
                  <c:v>2607.4420065988975</c:v>
                </c:pt>
                <c:pt idx="210" formatCode="#,##0\ ">
                  <c:v>2607.6076644227492</c:v>
                </c:pt>
                <c:pt idx="211" formatCode="#,##0\ ">
                  <c:v>2607.7741438572298</c:v>
                </c:pt>
                <c:pt idx="212" formatCode="#,##0\ ">
                  <c:v>2607.9407376803515</c:v>
                </c:pt>
                <c:pt idx="213" formatCode="#,##0\ ">
                  <c:v>2608.1243331656106</c:v>
                </c:pt>
                <c:pt idx="214" formatCode="#,##0\ ">
                  <c:v>2608.3017468461376</c:v>
                </c:pt>
                <c:pt idx="215" formatCode="#,##0\ ">
                  <c:v>2608.4966180018037</c:v>
                </c:pt>
                <c:pt idx="216" formatCode="#,##0\ ">
                  <c:v>2608.6907342683376</c:v>
                </c:pt>
                <c:pt idx="217" formatCode="#,##0\ ">
                  <c:v>2608.8704252855109</c:v>
                </c:pt>
                <c:pt idx="218" formatCode="#,##0\ ">
                  <c:v>2609.0943280958245</c:v>
                </c:pt>
                <c:pt idx="219" formatCode="#,##0\ ">
                  <c:v>2609.2967299131165</c:v>
                </c:pt>
                <c:pt idx="220" formatCode="#,##0\ ">
                  <c:v>2609.5176676463716</c:v>
                </c:pt>
                <c:pt idx="221" formatCode="#,##0\ ">
                  <c:v>2609.7293218475311</c:v>
                </c:pt>
                <c:pt idx="222" formatCode="#,##0\ ">
                  <c:v>2609.9599202602753</c:v>
                </c:pt>
                <c:pt idx="223" formatCode="#,##0\ ">
                  <c:v>2610.1878934249635</c:v>
                </c:pt>
                <c:pt idx="224" formatCode="#,##0\ ">
                  <c:v>2610.412714675409</c:v>
                </c:pt>
                <c:pt idx="225" formatCode="#,##0\ ">
                  <c:v>2610.6570694131501</c:v>
                </c:pt>
                <c:pt idx="226" formatCode="#,##0\ ">
                  <c:v>2610.8902286483039</c:v>
                </c:pt>
                <c:pt idx="227" formatCode="#,##0\ ">
                  <c:v>2611.1432994728257</c:v>
                </c:pt>
                <c:pt idx="228" formatCode="#,##0\ ">
                  <c:v>2611.3926002012699</c:v>
                </c:pt>
                <c:pt idx="229" formatCode="#,##0\ ">
                  <c:v>2611.6211585692654</c:v>
                </c:pt>
                <c:pt idx="230" formatCode="#,##0\ ">
                  <c:v>2611.903175642005</c:v>
                </c:pt>
                <c:pt idx="231" formatCode="#,##0\ ">
                  <c:v>2612.1557902592067</c:v>
                </c:pt>
                <c:pt idx="232" formatCode="#,##0\ ">
                  <c:v>2612.4292134021125</c:v>
                </c:pt>
                <c:pt idx="233" formatCode="#,##0\ ">
                  <c:v>2612.6891020926978</c:v>
                </c:pt>
                <c:pt idx="234" formatCode="#,##0\ ">
                  <c:v>2612.9701398756142</c:v>
                </c:pt>
                <c:pt idx="235" formatCode="#,##0\ ">
                  <c:v>2613.2460159161005</c:v>
                </c:pt>
                <c:pt idx="236" formatCode="#,##0\ ">
                  <c:v>2613.5163216404449</c:v>
                </c:pt>
                <c:pt idx="237" formatCode="#,##0\ ">
                  <c:v>2613.8082690495899</c:v>
                </c:pt>
                <c:pt idx="238" formatCode="#,##0\ ">
                  <c:v>2614.0852109037564</c:v>
                </c:pt>
                <c:pt idx="239" formatCode="#,##0\ ">
                  <c:v>2614.3841112124101</c:v>
                </c:pt>
                <c:pt idx="240" formatCode="#,##0\ ">
                  <c:v>2614.6769797002858</c:v>
                </c:pt>
                <c:pt idx="241" formatCode="#,##0\ ">
                  <c:v>2614.9442099702255</c:v>
                </c:pt>
                <c:pt idx="242" formatCode="#,##0\ ">
                  <c:v>2615.2723280748255</c:v>
                </c:pt>
                <c:pt idx="243" formatCode="#,##0\ ">
                  <c:v>2615.5648732514669</c:v>
                </c:pt>
                <c:pt idx="244" formatCode="#,##0\ ">
                  <c:v>2615.8801306710984</c:v>
                </c:pt>
                <c:pt idx="245" formatCode="#,##0\ ">
                  <c:v>2616.1785523242602</c:v>
                </c:pt>
                <c:pt idx="246" formatCode="#,##0\ ">
                  <c:v>2616.4999733391946</c:v>
                </c:pt>
                <c:pt idx="247" formatCode="#,##0\ ">
                  <c:v>2616.814285896181</c:v>
                </c:pt>
                <c:pt idx="248" formatCode="#,##0\ ">
                  <c:v>2617.1211633654066</c:v>
                </c:pt>
                <c:pt idx="249" formatCode="#,##0\ ">
                  <c:v>2617.4514564018896</c:v>
                </c:pt>
                <c:pt idx="250" formatCode="#,##0\ ">
                  <c:v>2617.7637452614767</c:v>
                </c:pt>
                <c:pt idx="251" formatCode="#,##0\ ">
                  <c:v>2618.0997179243909</c:v>
                </c:pt>
                <c:pt idx="252" formatCode="#,##0\ ">
                  <c:v>2618.4278982831256</c:v>
                </c:pt>
                <c:pt idx="253" formatCode="#,##0\ ">
                  <c:v>2618.7372555681568</c:v>
                </c:pt>
                <c:pt idx="254" formatCode="#,##0\ ">
                  <c:v>2619.09214804884</c:v>
                </c:pt>
                <c:pt idx="255" formatCode="#,##0\ ">
                  <c:v>2619.4172358053879</c:v>
                </c:pt>
                <c:pt idx="256" formatCode="#,##0\ ">
                  <c:v>2619.7666475671899</c:v>
                </c:pt>
                <c:pt idx="257" formatCode="#,##0\ ">
                  <c:v>2620.0965828797034</c:v>
                </c:pt>
                <c:pt idx="258" formatCode="#,##0\ ">
                  <c:v>2620.4510867714698</c:v>
                </c:pt>
                <c:pt idx="259" formatCode="#,##0\ ">
                  <c:v>2620.7969406354969</c:v>
                </c:pt>
                <c:pt idx="260" formatCode="#,##0\ ">
                  <c:v>2621.1338772948843</c:v>
                </c:pt>
                <c:pt idx="261" formatCode="#,##0\ ">
                  <c:v>2621.4957377861401</c:v>
                </c:pt>
                <c:pt idx="262" formatCode="#,##0\ ">
                  <c:v>2621.8371711260511</c:v>
                </c:pt>
                <c:pt idx="263" formatCode="#,##0\ ">
                  <c:v>2622.2037577076439</c:v>
                </c:pt>
                <c:pt idx="264" formatCode="#,##0\ ">
                  <c:v>2622.5611427943563</c:v>
                </c:pt>
                <c:pt idx="265" formatCode="#,##0\ ">
                  <c:v>2622.8857792441563</c:v>
                </c:pt>
                <c:pt idx="266" formatCode="#,##0\ ">
                  <c:v>2623.2825025323364</c:v>
                </c:pt>
                <c:pt idx="267" formatCode="#,##0\ ">
                  <c:v>2623.6346210798542</c:v>
                </c:pt>
                <c:pt idx="268" formatCode="#,##0\ ">
                  <c:v>2624.0124418704791</c:v>
                </c:pt>
                <c:pt idx="269" formatCode="#,##0\ ">
                  <c:v>2624.3686256066403</c:v>
                </c:pt>
                <c:pt idx="270" formatCode="#,##0\ ">
                  <c:v>2624.750721870279</c:v>
                </c:pt>
                <c:pt idx="271" formatCode="#,##0\ ">
                  <c:v>2625.1229175906155</c:v>
                </c:pt>
                <c:pt idx="272" formatCode="#,##0\ ">
                  <c:v>2625.4849902529891</c:v>
                </c:pt>
                <c:pt idx="273" formatCode="#,##0\ ">
                  <c:v>2625.8732814367504</c:v>
                </c:pt>
                <c:pt idx="274" formatCode="#,##0\ ">
                  <c:v>2626.2391472224076</c:v>
                </c:pt>
                <c:pt idx="275" formatCode="#,##0\ ">
                  <c:v>2626.6314294766989</c:v>
                </c:pt>
                <c:pt idx="276" formatCode="#,##0\ ">
                  <c:v>2627.0133573980006</c:v>
                </c:pt>
                <c:pt idx="277" formatCode="#,##0\ ">
                  <c:v>2627.3598732293917</c:v>
                </c:pt>
                <c:pt idx="278" formatCode="#,##0\ ">
                  <c:v>2627.7827950773994</c:v>
                </c:pt>
                <c:pt idx="279" formatCode="#,##0\ ">
                  <c:v>2628.1577083004527</c:v>
                </c:pt>
                <c:pt idx="280" formatCode="#,##0\ ">
                  <c:v>2628.5595128131413</c:v>
                </c:pt>
                <c:pt idx="281" formatCode="#,##0\ ">
                  <c:v>2628.9378806669415</c:v>
                </c:pt>
                <c:pt idx="282" formatCode="#,##0\ ">
                  <c:v>2629.3433220990769</c:v>
                </c:pt>
                <c:pt idx="283" formatCode="#,##0\ ">
                  <c:v>2629.7378290731258</c:v>
                </c:pt>
                <c:pt idx="284" formatCode="#,##0\ ">
                  <c:v>2630.121213574766</c:v>
                </c:pt>
                <c:pt idx="285" formatCode="#,##0\ ">
                  <c:v>2630.5319373259376</c:v>
                </c:pt>
                <c:pt idx="286" formatCode="#,##0\ ">
                  <c:v>2630.9185607167051</c:v>
                </c:pt>
                <c:pt idx="287" formatCode="#,##0\ ">
                  <c:v>2631.3326954821277</c:v>
                </c:pt>
                <c:pt idx="288" formatCode="#,##0\ ">
                  <c:v>2631.7355162681902</c:v>
                </c:pt>
                <c:pt idx="289" formatCode="#,##0\ ">
                  <c:v>2632.1006747298734</c:v>
                </c:pt>
                <c:pt idx="290" formatCode="#,##0\ ">
                  <c:v>2632.5459404578478</c:v>
                </c:pt>
                <c:pt idx="291" formatCode="#,##0\ ">
                  <c:v>2632.9403132659145</c:v>
                </c:pt>
                <c:pt idx="292" formatCode="#,##0\ ">
                  <c:v>2633.3626111722588</c:v>
                </c:pt>
                <c:pt idx="293" formatCode="#,##0\ ">
                  <c:v>2633.7599518436396</c:v>
                </c:pt>
                <c:pt idx="294" formatCode="#,##0\ ">
                  <c:v>2634.1853767624893</c:v>
                </c:pt>
                <c:pt idx="295" formatCode="#,##0\ ">
                  <c:v>2634.5989991621077</c:v>
                </c:pt>
                <c:pt idx="296" formatCode="#,##0\ ">
                  <c:v>2635.0006582948795</c:v>
                </c:pt>
                <c:pt idx="297" formatCode="#,##0\ ">
                  <c:v>2635.4306339368836</c:v>
                </c:pt>
                <c:pt idx="298" formatCode="#,##0\ ">
                  <c:v>2635.835086626626</c:v>
                </c:pt>
                <c:pt idx="299" formatCode="#,##0\ ">
                  <c:v>2636.2680065043078</c:v>
                </c:pt>
                <c:pt idx="300" formatCode="#,##0\ ">
                  <c:v>2636.688802219468</c:v>
                </c:pt>
                <c:pt idx="301" formatCode="#,##0\ ">
                  <c:v>2637.0836659302945</c:v>
                </c:pt>
                <c:pt idx="302" formatCode="#,##0\ ">
                  <c:v>2637.5345304486277</c:v>
                </c:pt>
                <c:pt idx="303" formatCode="#,##0\ ">
                  <c:v>2637.9456842657114</c:v>
                </c:pt>
                <c:pt idx="304" formatCode="#,##0\ ">
                  <c:v>2638.3856680853401</c:v>
                </c:pt>
                <c:pt idx="305" formatCode="#,##0\ ">
                  <c:v>2638.7993946919255</c:v>
                </c:pt>
                <c:pt idx="306" formatCode="#,##0\ ">
                  <c:v>2639.2420911072631</c:v>
                </c:pt>
                <c:pt idx="307" formatCode="#,##0\ ">
                  <c:v>2639.672246956447</c:v>
                </c:pt>
                <c:pt idx="308" formatCode="#,##0\ ">
                  <c:v>2640.0897234563176</c:v>
                </c:pt>
                <c:pt idx="309" formatCode="#,##0\ ">
                  <c:v>2640.5363740368875</c:v>
                </c:pt>
                <c:pt idx="310" formatCode="#,##0\ ">
                  <c:v>2640.9562802517676</c:v>
                </c:pt>
                <c:pt idx="311" formatCode="#,##0\ ">
                  <c:v>2641.4054932193844</c:v>
                </c:pt>
                <c:pt idx="312" formatCode="#,##0\ ">
                  <c:v>2641.8418900196689</c:v>
                </c:pt>
                <c:pt idx="313" formatCode="#,##0\ ">
                  <c:v>2642.2370398696071</c:v>
                </c:pt>
                <c:pt idx="314" formatCode="#,##0\ ">
                  <c:v>2642.7182902371296</c:v>
                </c:pt>
                <c:pt idx="315" formatCode="#,##0\ ">
                  <c:v>2643.1440373996793</c:v>
                </c:pt>
                <c:pt idx="316" formatCode="#,##0\ ">
                  <c:v>2643.5994112597664</c:v>
                </c:pt>
                <c:pt idx="317" formatCode="#,##0\ ">
                  <c:v>2644.0274056572443</c:v>
                </c:pt>
                <c:pt idx="318" formatCode="#,##0\ ">
                  <c:v>2644.4851502225188</c:v>
                </c:pt>
                <c:pt idx="319" formatCode="#,##0\ ">
                  <c:v>2644.9297201192953</c:v>
                </c:pt>
                <c:pt idx="320" formatCode="#,##0\ ">
                  <c:v>2645.3609945454664</c:v>
                </c:pt>
                <c:pt idx="321" formatCode="#,##0\ ">
                  <c:v>2645.8221997254673</c:v>
                </c:pt>
                <c:pt idx="322" formatCode="#,##0\ ">
                  <c:v>2646.255602344952</c:v>
                </c:pt>
                <c:pt idx="323" formatCode="#,##0\ ">
                  <c:v>2646.7190531223946</c:v>
                </c:pt>
                <c:pt idx="324" formatCode="#,##0\ ">
                  <c:v>2647.1690909003441</c:v>
                </c:pt>
                <c:pt idx="325" formatCode="#,##0\ ">
                  <c:v>2647.5764360771955</c:v>
                </c:pt>
                <c:pt idx="326" formatCode="#,##0\ ">
                  <c:v>2648.0723318839136</c:v>
                </c:pt>
                <c:pt idx="327" formatCode="#,##0\ ">
                  <c:v>2648.5108599464575</c:v>
                </c:pt>
                <c:pt idx="328" formatCode="#,##0\ ">
                  <c:v>2648.9797196655941</c:v>
                </c:pt>
                <c:pt idx="329" formatCode="#,##0\ ">
                  <c:v>2649.4202231742356</c:v>
                </c:pt>
                <c:pt idx="330" formatCode="#,##0\ ">
                  <c:v>2649.89116788506</c:v>
                </c:pt>
                <c:pt idx="331" formatCode="#,##0\ ">
                  <c:v>2650.348388327699</c:v>
                </c:pt>
                <c:pt idx="332" formatCode="#,##0\ ">
                  <c:v>2650.7917786250719</c:v>
                </c:pt>
                <c:pt idx="333" formatCode="#,##0\ ">
                  <c:v>2651.2657704844278</c:v>
                </c:pt>
                <c:pt idx="334" formatCode="#,##0\ ">
                  <c:v>2651.7110360120378</c:v>
                </c:pt>
                <c:pt idx="335" formatCode="#,##0\ ">
                  <c:v>2652.1870074447525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0A-4D30-9C22-48897B445A85}"/>
            </c:ext>
          </c:extLst>
        </c:ser>
        <c:ser>
          <c:idx val="3"/>
          <c:order val="3"/>
          <c:tx>
            <c:strRef>
              <c:f>'Cl No Resid_Mensual'!$E$1</c:f>
              <c:strCache>
                <c:ptCount val="1"/>
                <c:pt idx="0">
                  <c:v>Límite de confianza superior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'Cl No Resid_Mensual'!$A$2:$A$337</c:f>
              <c:numCache>
                <c:formatCode>mmm\-yy</c:formatCode>
                <c:ptCount val="336"/>
                <c:pt idx="0">
                  <c:v>40574</c:v>
                </c:pt>
                <c:pt idx="1">
                  <c:v>40602</c:v>
                </c:pt>
                <c:pt idx="2">
                  <c:v>40633</c:v>
                </c:pt>
                <c:pt idx="3">
                  <c:v>40663</c:v>
                </c:pt>
                <c:pt idx="4">
                  <c:v>40694</c:v>
                </c:pt>
                <c:pt idx="5">
                  <c:v>40724</c:v>
                </c:pt>
                <c:pt idx="6">
                  <c:v>40755</c:v>
                </c:pt>
                <c:pt idx="7">
                  <c:v>40786</c:v>
                </c:pt>
                <c:pt idx="8">
                  <c:v>40816</c:v>
                </c:pt>
                <c:pt idx="9">
                  <c:v>40847</c:v>
                </c:pt>
                <c:pt idx="10">
                  <c:v>40877</c:v>
                </c:pt>
                <c:pt idx="11">
                  <c:v>40908</c:v>
                </c:pt>
                <c:pt idx="12">
                  <c:v>40939</c:v>
                </c:pt>
                <c:pt idx="13">
                  <c:v>40968</c:v>
                </c:pt>
                <c:pt idx="14">
                  <c:v>40999</c:v>
                </c:pt>
                <c:pt idx="15">
                  <c:v>41029</c:v>
                </c:pt>
                <c:pt idx="16">
                  <c:v>41060</c:v>
                </c:pt>
                <c:pt idx="17">
                  <c:v>41090</c:v>
                </c:pt>
                <c:pt idx="18">
                  <c:v>41121</c:v>
                </c:pt>
                <c:pt idx="19">
                  <c:v>41152</c:v>
                </c:pt>
                <c:pt idx="20">
                  <c:v>41182</c:v>
                </c:pt>
                <c:pt idx="21">
                  <c:v>41213</c:v>
                </c:pt>
                <c:pt idx="22">
                  <c:v>41243</c:v>
                </c:pt>
                <c:pt idx="23">
                  <c:v>41274</c:v>
                </c:pt>
                <c:pt idx="24">
                  <c:v>41305</c:v>
                </c:pt>
                <c:pt idx="25">
                  <c:v>41333</c:v>
                </c:pt>
                <c:pt idx="26">
                  <c:v>41364</c:v>
                </c:pt>
                <c:pt idx="27">
                  <c:v>41394</c:v>
                </c:pt>
                <c:pt idx="28">
                  <c:v>41425</c:v>
                </c:pt>
                <c:pt idx="29">
                  <c:v>41455</c:v>
                </c:pt>
                <c:pt idx="30">
                  <c:v>41486</c:v>
                </c:pt>
                <c:pt idx="31">
                  <c:v>41517</c:v>
                </c:pt>
                <c:pt idx="32">
                  <c:v>41547</c:v>
                </c:pt>
                <c:pt idx="33">
                  <c:v>41578</c:v>
                </c:pt>
                <c:pt idx="34">
                  <c:v>41608</c:v>
                </c:pt>
                <c:pt idx="35">
                  <c:v>41639</c:v>
                </c:pt>
                <c:pt idx="36">
                  <c:v>41670</c:v>
                </c:pt>
                <c:pt idx="37">
                  <c:v>41698</c:v>
                </c:pt>
                <c:pt idx="38">
                  <c:v>41729</c:v>
                </c:pt>
                <c:pt idx="39">
                  <c:v>41759</c:v>
                </c:pt>
                <c:pt idx="40">
                  <c:v>41790</c:v>
                </c:pt>
                <c:pt idx="41">
                  <c:v>41820</c:v>
                </c:pt>
                <c:pt idx="42">
                  <c:v>41851</c:v>
                </c:pt>
                <c:pt idx="43">
                  <c:v>41882</c:v>
                </c:pt>
                <c:pt idx="44">
                  <c:v>41912</c:v>
                </c:pt>
                <c:pt idx="45">
                  <c:v>41943</c:v>
                </c:pt>
                <c:pt idx="46">
                  <c:v>41973</c:v>
                </c:pt>
                <c:pt idx="47">
                  <c:v>42004</c:v>
                </c:pt>
                <c:pt idx="48">
                  <c:v>42035</c:v>
                </c:pt>
                <c:pt idx="49">
                  <c:v>42063</c:v>
                </c:pt>
                <c:pt idx="50">
                  <c:v>42094</c:v>
                </c:pt>
                <c:pt idx="51">
                  <c:v>42124</c:v>
                </c:pt>
                <c:pt idx="52">
                  <c:v>42155</c:v>
                </c:pt>
                <c:pt idx="53">
                  <c:v>42185</c:v>
                </c:pt>
                <c:pt idx="54">
                  <c:v>42216</c:v>
                </c:pt>
                <c:pt idx="55">
                  <c:v>42247</c:v>
                </c:pt>
                <c:pt idx="56">
                  <c:v>42277</c:v>
                </c:pt>
                <c:pt idx="57">
                  <c:v>42308</c:v>
                </c:pt>
                <c:pt idx="58">
                  <c:v>42338</c:v>
                </c:pt>
                <c:pt idx="59">
                  <c:v>42369</c:v>
                </c:pt>
                <c:pt idx="60">
                  <c:v>42400</c:v>
                </c:pt>
                <c:pt idx="61">
                  <c:v>42429</c:v>
                </c:pt>
                <c:pt idx="62">
                  <c:v>42460</c:v>
                </c:pt>
                <c:pt idx="63">
                  <c:v>42490</c:v>
                </c:pt>
                <c:pt idx="64">
                  <c:v>42521</c:v>
                </c:pt>
                <c:pt idx="65">
                  <c:v>42551</c:v>
                </c:pt>
                <c:pt idx="66">
                  <c:v>42582</c:v>
                </c:pt>
                <c:pt idx="67">
                  <c:v>42613</c:v>
                </c:pt>
                <c:pt idx="68">
                  <c:v>42643</c:v>
                </c:pt>
                <c:pt idx="69">
                  <c:v>42674</c:v>
                </c:pt>
                <c:pt idx="70">
                  <c:v>42704</c:v>
                </c:pt>
                <c:pt idx="71">
                  <c:v>42735</c:v>
                </c:pt>
                <c:pt idx="72">
                  <c:v>42766</c:v>
                </c:pt>
                <c:pt idx="73">
                  <c:v>42794</c:v>
                </c:pt>
                <c:pt idx="74">
                  <c:v>42825</c:v>
                </c:pt>
                <c:pt idx="75">
                  <c:v>42855</c:v>
                </c:pt>
                <c:pt idx="76">
                  <c:v>42886</c:v>
                </c:pt>
                <c:pt idx="77">
                  <c:v>42916</c:v>
                </c:pt>
                <c:pt idx="78">
                  <c:v>42947</c:v>
                </c:pt>
                <c:pt idx="79">
                  <c:v>42978</c:v>
                </c:pt>
                <c:pt idx="80">
                  <c:v>43008</c:v>
                </c:pt>
                <c:pt idx="81">
                  <c:v>43039</c:v>
                </c:pt>
                <c:pt idx="82">
                  <c:v>43069</c:v>
                </c:pt>
                <c:pt idx="83">
                  <c:v>43100</c:v>
                </c:pt>
                <c:pt idx="84">
                  <c:v>43131</c:v>
                </c:pt>
                <c:pt idx="85">
                  <c:v>43159</c:v>
                </c:pt>
                <c:pt idx="86">
                  <c:v>43190</c:v>
                </c:pt>
                <c:pt idx="87">
                  <c:v>43220</c:v>
                </c:pt>
                <c:pt idx="88">
                  <c:v>43251</c:v>
                </c:pt>
                <c:pt idx="89">
                  <c:v>43281</c:v>
                </c:pt>
                <c:pt idx="90">
                  <c:v>43312</c:v>
                </c:pt>
                <c:pt idx="91">
                  <c:v>43343</c:v>
                </c:pt>
                <c:pt idx="92">
                  <c:v>43373</c:v>
                </c:pt>
                <c:pt idx="93">
                  <c:v>43404</c:v>
                </c:pt>
                <c:pt idx="94">
                  <c:v>43434</c:v>
                </c:pt>
                <c:pt idx="95">
                  <c:v>43465</c:v>
                </c:pt>
                <c:pt idx="96">
                  <c:v>43496</c:v>
                </c:pt>
                <c:pt idx="97">
                  <c:v>43524</c:v>
                </c:pt>
                <c:pt idx="98">
                  <c:v>43555</c:v>
                </c:pt>
                <c:pt idx="99">
                  <c:v>43585</c:v>
                </c:pt>
                <c:pt idx="100">
                  <c:v>43616</c:v>
                </c:pt>
                <c:pt idx="101">
                  <c:v>43646</c:v>
                </c:pt>
                <c:pt idx="102">
                  <c:v>43677</c:v>
                </c:pt>
                <c:pt idx="103">
                  <c:v>43708</c:v>
                </c:pt>
                <c:pt idx="104">
                  <c:v>43738</c:v>
                </c:pt>
                <c:pt idx="105">
                  <c:v>43769</c:v>
                </c:pt>
                <c:pt idx="106">
                  <c:v>43799</c:v>
                </c:pt>
                <c:pt idx="107">
                  <c:v>43830</c:v>
                </c:pt>
                <c:pt idx="108">
                  <c:v>43861</c:v>
                </c:pt>
                <c:pt idx="109">
                  <c:v>43890</c:v>
                </c:pt>
                <c:pt idx="110">
                  <c:v>43921</c:v>
                </c:pt>
                <c:pt idx="111">
                  <c:v>43951</c:v>
                </c:pt>
                <c:pt idx="112">
                  <c:v>43982</c:v>
                </c:pt>
                <c:pt idx="113">
                  <c:v>44012</c:v>
                </c:pt>
                <c:pt idx="114">
                  <c:v>44043</c:v>
                </c:pt>
                <c:pt idx="115">
                  <c:v>44074</c:v>
                </c:pt>
                <c:pt idx="116">
                  <c:v>44104</c:v>
                </c:pt>
                <c:pt idx="117">
                  <c:v>44135</c:v>
                </c:pt>
                <c:pt idx="118">
                  <c:v>44165</c:v>
                </c:pt>
                <c:pt idx="119">
                  <c:v>44196</c:v>
                </c:pt>
                <c:pt idx="120">
                  <c:v>44227</c:v>
                </c:pt>
                <c:pt idx="121">
                  <c:v>44255</c:v>
                </c:pt>
                <c:pt idx="122">
                  <c:v>44286</c:v>
                </c:pt>
                <c:pt idx="123">
                  <c:v>44316</c:v>
                </c:pt>
                <c:pt idx="124">
                  <c:v>44347</c:v>
                </c:pt>
                <c:pt idx="125">
                  <c:v>44377</c:v>
                </c:pt>
                <c:pt idx="126">
                  <c:v>44408</c:v>
                </c:pt>
                <c:pt idx="127">
                  <c:v>44439</c:v>
                </c:pt>
                <c:pt idx="128">
                  <c:v>44469</c:v>
                </c:pt>
                <c:pt idx="129">
                  <c:v>44500</c:v>
                </c:pt>
                <c:pt idx="130">
                  <c:v>44530</c:v>
                </c:pt>
                <c:pt idx="131">
                  <c:v>44561</c:v>
                </c:pt>
                <c:pt idx="132">
                  <c:v>44592</c:v>
                </c:pt>
                <c:pt idx="133">
                  <c:v>44620</c:v>
                </c:pt>
                <c:pt idx="134">
                  <c:v>44651</c:v>
                </c:pt>
                <c:pt idx="135">
                  <c:v>44681</c:v>
                </c:pt>
                <c:pt idx="136">
                  <c:v>44712</c:v>
                </c:pt>
                <c:pt idx="137">
                  <c:v>44742</c:v>
                </c:pt>
                <c:pt idx="138">
                  <c:v>44773</c:v>
                </c:pt>
                <c:pt idx="139">
                  <c:v>44804</c:v>
                </c:pt>
                <c:pt idx="140">
                  <c:v>44834</c:v>
                </c:pt>
                <c:pt idx="141">
                  <c:v>44865</c:v>
                </c:pt>
                <c:pt idx="142">
                  <c:v>44895</c:v>
                </c:pt>
                <c:pt idx="143">
                  <c:v>44926</c:v>
                </c:pt>
                <c:pt idx="144">
                  <c:v>44957</c:v>
                </c:pt>
                <c:pt idx="145">
                  <c:v>44985</c:v>
                </c:pt>
                <c:pt idx="146">
                  <c:v>45016</c:v>
                </c:pt>
                <c:pt idx="147">
                  <c:v>45046</c:v>
                </c:pt>
                <c:pt idx="148">
                  <c:v>45077</c:v>
                </c:pt>
                <c:pt idx="149">
                  <c:v>45107</c:v>
                </c:pt>
                <c:pt idx="150">
                  <c:v>45138</c:v>
                </c:pt>
                <c:pt idx="151">
                  <c:v>45169</c:v>
                </c:pt>
                <c:pt idx="152">
                  <c:v>45199</c:v>
                </c:pt>
                <c:pt idx="153">
                  <c:v>45230</c:v>
                </c:pt>
                <c:pt idx="154">
                  <c:v>45260</c:v>
                </c:pt>
                <c:pt idx="155">
                  <c:v>45291</c:v>
                </c:pt>
                <c:pt idx="156">
                  <c:v>45322</c:v>
                </c:pt>
                <c:pt idx="157">
                  <c:v>45351</c:v>
                </c:pt>
                <c:pt idx="158">
                  <c:v>45382</c:v>
                </c:pt>
                <c:pt idx="159">
                  <c:v>45412</c:v>
                </c:pt>
                <c:pt idx="160">
                  <c:v>45443</c:v>
                </c:pt>
                <c:pt idx="161">
                  <c:v>45473</c:v>
                </c:pt>
                <c:pt idx="162">
                  <c:v>45504</c:v>
                </c:pt>
                <c:pt idx="163">
                  <c:v>45535</c:v>
                </c:pt>
                <c:pt idx="164">
                  <c:v>45565</c:v>
                </c:pt>
                <c:pt idx="165">
                  <c:v>45596</c:v>
                </c:pt>
                <c:pt idx="166">
                  <c:v>45626</c:v>
                </c:pt>
                <c:pt idx="167">
                  <c:v>45657</c:v>
                </c:pt>
                <c:pt idx="168">
                  <c:v>45688</c:v>
                </c:pt>
                <c:pt idx="169">
                  <c:v>45716</c:v>
                </c:pt>
                <c:pt idx="170">
                  <c:v>45747</c:v>
                </c:pt>
                <c:pt idx="171">
                  <c:v>45777</c:v>
                </c:pt>
                <c:pt idx="172">
                  <c:v>45808</c:v>
                </c:pt>
                <c:pt idx="173">
                  <c:v>45838</c:v>
                </c:pt>
                <c:pt idx="174">
                  <c:v>45869</c:v>
                </c:pt>
                <c:pt idx="175">
                  <c:v>45900</c:v>
                </c:pt>
                <c:pt idx="176">
                  <c:v>45930</c:v>
                </c:pt>
                <c:pt idx="177">
                  <c:v>45961</c:v>
                </c:pt>
                <c:pt idx="178">
                  <c:v>45991</c:v>
                </c:pt>
                <c:pt idx="179">
                  <c:v>46022</c:v>
                </c:pt>
                <c:pt idx="180">
                  <c:v>46053</c:v>
                </c:pt>
                <c:pt idx="181">
                  <c:v>46081</c:v>
                </c:pt>
                <c:pt idx="182">
                  <c:v>46112</c:v>
                </c:pt>
                <c:pt idx="183">
                  <c:v>46142</c:v>
                </c:pt>
                <c:pt idx="184">
                  <c:v>46173</c:v>
                </c:pt>
                <c:pt idx="185">
                  <c:v>46203</c:v>
                </c:pt>
                <c:pt idx="186">
                  <c:v>46234</c:v>
                </c:pt>
                <c:pt idx="187">
                  <c:v>46265</c:v>
                </c:pt>
                <c:pt idx="188">
                  <c:v>46295</c:v>
                </c:pt>
                <c:pt idx="189">
                  <c:v>46326</c:v>
                </c:pt>
                <c:pt idx="190">
                  <c:v>46356</c:v>
                </c:pt>
                <c:pt idx="191">
                  <c:v>46387</c:v>
                </c:pt>
                <c:pt idx="192">
                  <c:v>46418</c:v>
                </c:pt>
                <c:pt idx="193">
                  <c:v>46446</c:v>
                </c:pt>
                <c:pt idx="194">
                  <c:v>46477</c:v>
                </c:pt>
                <c:pt idx="195">
                  <c:v>46507</c:v>
                </c:pt>
                <c:pt idx="196">
                  <c:v>46538</c:v>
                </c:pt>
                <c:pt idx="197">
                  <c:v>46568</c:v>
                </c:pt>
                <c:pt idx="198">
                  <c:v>46599</c:v>
                </c:pt>
                <c:pt idx="199">
                  <c:v>46630</c:v>
                </c:pt>
                <c:pt idx="200">
                  <c:v>46660</c:v>
                </c:pt>
                <c:pt idx="201">
                  <c:v>46691</c:v>
                </c:pt>
                <c:pt idx="202">
                  <c:v>46721</c:v>
                </c:pt>
                <c:pt idx="203">
                  <c:v>46752</c:v>
                </c:pt>
                <c:pt idx="204">
                  <c:v>46783</c:v>
                </c:pt>
                <c:pt idx="205">
                  <c:v>46812</c:v>
                </c:pt>
                <c:pt idx="206">
                  <c:v>46843</c:v>
                </c:pt>
                <c:pt idx="207">
                  <c:v>46873</c:v>
                </c:pt>
                <c:pt idx="208">
                  <c:v>46904</c:v>
                </c:pt>
                <c:pt idx="209">
                  <c:v>46934</c:v>
                </c:pt>
                <c:pt idx="210">
                  <c:v>46965</c:v>
                </c:pt>
                <c:pt idx="211">
                  <c:v>46996</c:v>
                </c:pt>
                <c:pt idx="212">
                  <c:v>47026</c:v>
                </c:pt>
                <c:pt idx="213">
                  <c:v>47057</c:v>
                </c:pt>
                <c:pt idx="214">
                  <c:v>47087</c:v>
                </c:pt>
                <c:pt idx="215">
                  <c:v>47118</c:v>
                </c:pt>
                <c:pt idx="216">
                  <c:v>47149</c:v>
                </c:pt>
                <c:pt idx="217">
                  <c:v>47177</c:v>
                </c:pt>
                <c:pt idx="218">
                  <c:v>47208</c:v>
                </c:pt>
                <c:pt idx="219">
                  <c:v>47238</c:v>
                </c:pt>
                <c:pt idx="220">
                  <c:v>47269</c:v>
                </c:pt>
                <c:pt idx="221">
                  <c:v>47299</c:v>
                </c:pt>
                <c:pt idx="222">
                  <c:v>47330</c:v>
                </c:pt>
                <c:pt idx="223">
                  <c:v>47361</c:v>
                </c:pt>
                <c:pt idx="224">
                  <c:v>47391</c:v>
                </c:pt>
                <c:pt idx="225">
                  <c:v>47422</c:v>
                </c:pt>
                <c:pt idx="226">
                  <c:v>47452</c:v>
                </c:pt>
                <c:pt idx="227">
                  <c:v>47483</c:v>
                </c:pt>
                <c:pt idx="228">
                  <c:v>47514</c:v>
                </c:pt>
                <c:pt idx="229">
                  <c:v>47542</c:v>
                </c:pt>
                <c:pt idx="230">
                  <c:v>47573</c:v>
                </c:pt>
                <c:pt idx="231">
                  <c:v>47603</c:v>
                </c:pt>
                <c:pt idx="232">
                  <c:v>47634</c:v>
                </c:pt>
                <c:pt idx="233">
                  <c:v>47664</c:v>
                </c:pt>
                <c:pt idx="234">
                  <c:v>47695</c:v>
                </c:pt>
                <c:pt idx="235">
                  <c:v>47726</c:v>
                </c:pt>
                <c:pt idx="236">
                  <c:v>47756</c:v>
                </c:pt>
                <c:pt idx="237">
                  <c:v>47787</c:v>
                </c:pt>
                <c:pt idx="238">
                  <c:v>47817</c:v>
                </c:pt>
                <c:pt idx="239">
                  <c:v>47848</c:v>
                </c:pt>
                <c:pt idx="240">
                  <c:v>47879</c:v>
                </c:pt>
                <c:pt idx="241">
                  <c:v>47907</c:v>
                </c:pt>
                <c:pt idx="242">
                  <c:v>47938</c:v>
                </c:pt>
                <c:pt idx="243">
                  <c:v>47968</c:v>
                </c:pt>
                <c:pt idx="244">
                  <c:v>47999</c:v>
                </c:pt>
                <c:pt idx="245">
                  <c:v>48029</c:v>
                </c:pt>
                <c:pt idx="246">
                  <c:v>48060</c:v>
                </c:pt>
                <c:pt idx="247">
                  <c:v>48091</c:v>
                </c:pt>
                <c:pt idx="248">
                  <c:v>48121</c:v>
                </c:pt>
                <c:pt idx="249">
                  <c:v>48152</c:v>
                </c:pt>
                <c:pt idx="250">
                  <c:v>48182</c:v>
                </c:pt>
                <c:pt idx="251">
                  <c:v>48213</c:v>
                </c:pt>
                <c:pt idx="252">
                  <c:v>48244</c:v>
                </c:pt>
                <c:pt idx="253">
                  <c:v>48273</c:v>
                </c:pt>
                <c:pt idx="254">
                  <c:v>48304</c:v>
                </c:pt>
                <c:pt idx="255">
                  <c:v>48334</c:v>
                </c:pt>
                <c:pt idx="256">
                  <c:v>48365</c:v>
                </c:pt>
                <c:pt idx="257">
                  <c:v>48395</c:v>
                </c:pt>
                <c:pt idx="258">
                  <c:v>48426</c:v>
                </c:pt>
                <c:pt idx="259">
                  <c:v>48457</c:v>
                </c:pt>
                <c:pt idx="260">
                  <c:v>48487</c:v>
                </c:pt>
                <c:pt idx="261">
                  <c:v>48518</c:v>
                </c:pt>
                <c:pt idx="262">
                  <c:v>48548</c:v>
                </c:pt>
                <c:pt idx="263">
                  <c:v>48579</c:v>
                </c:pt>
                <c:pt idx="264">
                  <c:v>48610</c:v>
                </c:pt>
                <c:pt idx="265">
                  <c:v>48638</c:v>
                </c:pt>
                <c:pt idx="266">
                  <c:v>48669</c:v>
                </c:pt>
                <c:pt idx="267">
                  <c:v>48699</c:v>
                </c:pt>
                <c:pt idx="268">
                  <c:v>48730</c:v>
                </c:pt>
                <c:pt idx="269">
                  <c:v>48760</c:v>
                </c:pt>
                <c:pt idx="270">
                  <c:v>48791</c:v>
                </c:pt>
                <c:pt idx="271">
                  <c:v>48822</c:v>
                </c:pt>
                <c:pt idx="272">
                  <c:v>48852</c:v>
                </c:pt>
                <c:pt idx="273">
                  <c:v>48883</c:v>
                </c:pt>
                <c:pt idx="274">
                  <c:v>48913</c:v>
                </c:pt>
                <c:pt idx="275">
                  <c:v>48944</c:v>
                </c:pt>
                <c:pt idx="276">
                  <c:v>48975</c:v>
                </c:pt>
                <c:pt idx="277">
                  <c:v>49003</c:v>
                </c:pt>
                <c:pt idx="278">
                  <c:v>49034</c:v>
                </c:pt>
                <c:pt idx="279">
                  <c:v>49064</c:v>
                </c:pt>
                <c:pt idx="280">
                  <c:v>49095</c:v>
                </c:pt>
                <c:pt idx="281">
                  <c:v>49125</c:v>
                </c:pt>
                <c:pt idx="282">
                  <c:v>49156</c:v>
                </c:pt>
                <c:pt idx="283">
                  <c:v>49187</c:v>
                </c:pt>
                <c:pt idx="284">
                  <c:v>49217</c:v>
                </c:pt>
                <c:pt idx="285">
                  <c:v>49248</c:v>
                </c:pt>
                <c:pt idx="286">
                  <c:v>49278</c:v>
                </c:pt>
                <c:pt idx="287">
                  <c:v>49309</c:v>
                </c:pt>
                <c:pt idx="288">
                  <c:v>49340</c:v>
                </c:pt>
                <c:pt idx="289">
                  <c:v>49368</c:v>
                </c:pt>
                <c:pt idx="290">
                  <c:v>49399</c:v>
                </c:pt>
                <c:pt idx="291">
                  <c:v>49429</c:v>
                </c:pt>
                <c:pt idx="292">
                  <c:v>49460</c:v>
                </c:pt>
                <c:pt idx="293">
                  <c:v>49490</c:v>
                </c:pt>
                <c:pt idx="294">
                  <c:v>49521</c:v>
                </c:pt>
                <c:pt idx="295">
                  <c:v>49552</c:v>
                </c:pt>
                <c:pt idx="296">
                  <c:v>49582</c:v>
                </c:pt>
                <c:pt idx="297">
                  <c:v>49613</c:v>
                </c:pt>
                <c:pt idx="298">
                  <c:v>49643</c:v>
                </c:pt>
                <c:pt idx="299">
                  <c:v>49674</c:v>
                </c:pt>
                <c:pt idx="300">
                  <c:v>49705</c:v>
                </c:pt>
                <c:pt idx="301">
                  <c:v>49734</c:v>
                </c:pt>
                <c:pt idx="302">
                  <c:v>49765</c:v>
                </c:pt>
                <c:pt idx="303">
                  <c:v>49795</c:v>
                </c:pt>
                <c:pt idx="304">
                  <c:v>49826</c:v>
                </c:pt>
                <c:pt idx="305">
                  <c:v>49856</c:v>
                </c:pt>
                <c:pt idx="306">
                  <c:v>49887</c:v>
                </c:pt>
                <c:pt idx="307">
                  <c:v>49918</c:v>
                </c:pt>
                <c:pt idx="308">
                  <c:v>49948</c:v>
                </c:pt>
                <c:pt idx="309">
                  <c:v>49979</c:v>
                </c:pt>
                <c:pt idx="310">
                  <c:v>50009</c:v>
                </c:pt>
                <c:pt idx="311">
                  <c:v>50040</c:v>
                </c:pt>
                <c:pt idx="312">
                  <c:v>50071</c:v>
                </c:pt>
                <c:pt idx="313">
                  <c:v>50099</c:v>
                </c:pt>
                <c:pt idx="314">
                  <c:v>50130</c:v>
                </c:pt>
                <c:pt idx="315">
                  <c:v>50160</c:v>
                </c:pt>
                <c:pt idx="316">
                  <c:v>50191</c:v>
                </c:pt>
                <c:pt idx="317">
                  <c:v>50221</c:v>
                </c:pt>
                <c:pt idx="318">
                  <c:v>50252</c:v>
                </c:pt>
                <c:pt idx="319">
                  <c:v>50283</c:v>
                </c:pt>
                <c:pt idx="320">
                  <c:v>50313</c:v>
                </c:pt>
                <c:pt idx="321">
                  <c:v>50344</c:v>
                </c:pt>
                <c:pt idx="322">
                  <c:v>50374</c:v>
                </c:pt>
                <c:pt idx="323">
                  <c:v>50405</c:v>
                </c:pt>
                <c:pt idx="324">
                  <c:v>50436</c:v>
                </c:pt>
                <c:pt idx="325">
                  <c:v>50464</c:v>
                </c:pt>
                <c:pt idx="326">
                  <c:v>50495</c:v>
                </c:pt>
                <c:pt idx="327">
                  <c:v>50525</c:v>
                </c:pt>
                <c:pt idx="328">
                  <c:v>50556</c:v>
                </c:pt>
                <c:pt idx="329">
                  <c:v>50586</c:v>
                </c:pt>
                <c:pt idx="330">
                  <c:v>50617</c:v>
                </c:pt>
                <c:pt idx="331">
                  <c:v>50648</c:v>
                </c:pt>
                <c:pt idx="332">
                  <c:v>50678</c:v>
                </c:pt>
                <c:pt idx="333">
                  <c:v>50709</c:v>
                </c:pt>
                <c:pt idx="334">
                  <c:v>50739</c:v>
                </c:pt>
                <c:pt idx="335">
                  <c:v>50770</c:v>
                </c:pt>
              </c:numCache>
            </c:numRef>
          </c:cat>
          <c:val>
            <c:numRef>
              <c:f>'Cl No Resid_Mensual'!$E$2:$E$337</c:f>
              <c:numCache>
                <c:formatCode>General</c:formatCode>
                <c:ptCount val="336"/>
                <c:pt idx="143" formatCode="#,##0\ ">
                  <c:v>2654</c:v>
                </c:pt>
                <c:pt idx="144" formatCode="#,##0\ ">
                  <c:v>2669.682385424097</c:v>
                </c:pt>
                <c:pt idx="145" formatCode="#,##0\ ">
                  <c:v>2676.2223053408288</c:v>
                </c:pt>
                <c:pt idx="146" formatCode="#,##0\ ">
                  <c:v>2682.5993758242398</c:v>
                </c:pt>
                <c:pt idx="147" formatCode="#,##0\ ">
                  <c:v>2687.4896596498797</c:v>
                </c:pt>
                <c:pt idx="148" formatCode="#,##0\ ">
                  <c:v>2692.2299557496676</c:v>
                </c:pt>
                <c:pt idx="149" formatCode="#,##0\ ">
                  <c:v>2696.3569254551912</c:v>
                </c:pt>
                <c:pt idx="150" formatCode="#,##0\ ">
                  <c:v>2700.5037492273891</c:v>
                </c:pt>
                <c:pt idx="151" formatCode="#,##0\ ">
                  <c:v>2704.3225861816986</c:v>
                </c:pt>
                <c:pt idx="152" formatCode="#,##0\ ">
                  <c:v>2707.866631023162</c:v>
                </c:pt>
                <c:pt idx="153" formatCode="#,##0\ ">
                  <c:v>2711.5093288009489</c:v>
                </c:pt>
                <c:pt idx="154" formatCode="#,##0\ ">
                  <c:v>2714.8145505493026</c:v>
                </c:pt>
                <c:pt idx="155" formatCode="#,##0\ ">
                  <c:v>2718.2387124300799</c:v>
                </c:pt>
                <c:pt idx="156" formatCode="#,##0\ ">
                  <c:v>2721.4686213329592</c:v>
                </c:pt>
                <c:pt idx="157" formatCode="#,##0\ ">
                  <c:v>2724.42133644155</c:v>
                </c:pt>
                <c:pt idx="158" formatCode="#,##0\ ">
                  <c:v>2727.7086769581183</c:v>
                </c:pt>
                <c:pt idx="159" formatCode="#,##0\ ">
                  <c:v>2730.6370794856948</c:v>
                </c:pt>
                <c:pt idx="160" formatCode="#,##0\ ">
                  <c:v>2733.7034061983718</c:v>
                </c:pt>
                <c:pt idx="161" formatCode="#,##0\ ">
                  <c:v>2736.5292826238851</c:v>
                </c:pt>
                <c:pt idx="162" formatCode="#,##0\ ">
                  <c:v>2739.4956811870825</c:v>
                </c:pt>
                <c:pt idx="163" formatCode="#,##0\ ">
                  <c:v>2742.3261548497712</c:v>
                </c:pt>
                <c:pt idx="164" formatCode="#,##0\ ">
                  <c:v>2745.0278896613404</c:v>
                </c:pt>
                <c:pt idx="165" formatCode="#,##0\ ">
                  <c:v>2747.8719291434149</c:v>
                </c:pt>
                <c:pt idx="166" formatCode="#,##0\ ">
                  <c:v>2750.505373018108</c:v>
                </c:pt>
                <c:pt idx="167" formatCode="#,##0\ ">
                  <c:v>2753.2814924901909</c:v>
                </c:pt>
                <c:pt idx="168" formatCode="#,##0\ ">
                  <c:v>2755.9406741993789</c:v>
                </c:pt>
                <c:pt idx="169" formatCode="#,##0\ ">
                  <c:v>2758.3185992004564</c:v>
                </c:pt>
                <c:pt idx="170" formatCode="#,##0\ ">
                  <c:v>2761.1769206257709</c:v>
                </c:pt>
                <c:pt idx="171" formatCode="#,##0\ ">
                  <c:v>2763.6742943252398</c:v>
                </c:pt>
                <c:pt idx="172" formatCode="#,##0\ ">
                  <c:v>2766.3138600083325</c:v>
                </c:pt>
                <c:pt idx="173" formatCode="#,##0\ ">
                  <c:v>2768.7670259597921</c:v>
                </c:pt>
                <c:pt idx="174" formatCode="#,##0\ ">
                  <c:v>2771.361891653823</c:v>
                </c:pt>
                <c:pt idx="175" formatCode="#,##0\ ">
                  <c:v>2773.8553520764081</c:v>
                </c:pt>
                <c:pt idx="176" formatCode="#,##0\ ">
                  <c:v>2776.2502614873442</c:v>
                </c:pt>
                <c:pt idx="177" formatCode="#,##0\ ">
                  <c:v>2778.7859823731173</c:v>
                </c:pt>
                <c:pt idx="178" formatCode="#,##0\ ">
                  <c:v>2781.1464940563328</c:v>
                </c:pt>
                <c:pt idx="179" formatCode="#,##0\ ">
                  <c:v>2783.6471684094072</c:v>
                </c:pt>
                <c:pt idx="180" formatCode="#,##0\ ">
                  <c:v>2786.0536020217432</c:v>
                </c:pt>
                <c:pt idx="181" formatCode="#,##0\ ">
                  <c:v>2788.2141736701901</c:v>
                </c:pt>
                <c:pt idx="182" formatCode="#,##0\ ">
                  <c:v>2790.821474975261</c:v>
                </c:pt>
                <c:pt idx="183" formatCode="#,##0\ ">
                  <c:v>2793.1081504427134</c:v>
                </c:pt>
                <c:pt idx="184" formatCode="#,##0\ ">
                  <c:v>2795.5332953820371</c:v>
                </c:pt>
                <c:pt idx="185" formatCode="#,##0\ ">
                  <c:v>2797.794397249244</c:v>
                </c:pt>
                <c:pt idx="186" formatCode="#,##0\ ">
                  <c:v>2800.1932894703218</c:v>
                </c:pt>
                <c:pt idx="187" formatCode="#,##0\ ">
                  <c:v>2802.5050361981321</c:v>
                </c:pt>
                <c:pt idx="188" formatCode="#,##0\ ">
                  <c:v>2804.7312062049014</c:v>
                </c:pt>
                <c:pt idx="189" formatCode="#,##0\ ">
                  <c:v>2807.0941643778242</c:v>
                </c:pt>
                <c:pt idx="190" formatCode="#,##0\ ">
                  <c:v>2809.2990392332367</c:v>
                </c:pt>
                <c:pt idx="191" formatCode="#,##0\ ">
                  <c:v>2811.6400499340998</c:v>
                </c:pt>
                <c:pt idx="192" formatCode="#,##0\ ">
                  <c:v>2813.8976669677727</c:v>
                </c:pt>
                <c:pt idx="193" formatCode="#,##0\ ">
                  <c:v>2815.9284831227824</c:v>
                </c:pt>
                <c:pt idx="194" formatCode="#,##0\ ">
                  <c:v>2818.3838718806483</c:v>
                </c:pt>
                <c:pt idx="195" formatCode="#,##0\ ">
                  <c:v>2820.5413238024221</c:v>
                </c:pt>
                <c:pt idx="196" formatCode="#,##0\ ">
                  <c:v>2822.8333493433311</c:v>
                </c:pt>
                <c:pt idx="197" formatCode="#,##0\ ">
                  <c:v>2824.9738240739239</c:v>
                </c:pt>
                <c:pt idx="198" formatCode="#,##0\ ">
                  <c:v>2827.248277251832</c:v>
                </c:pt>
                <c:pt idx="199" formatCode="#,##0\ ">
                  <c:v>2829.4434108075602</c:v>
                </c:pt>
                <c:pt idx="200" formatCode="#,##0\ ">
                  <c:v>2831.5602316574577</c:v>
                </c:pt>
                <c:pt idx="201" formatCode="#,##0\ ">
                  <c:v>2833.8101709353141</c:v>
                </c:pt>
                <c:pt idx="202" formatCode="#,##0\ ">
                  <c:v>2835.9123074762174</c:v>
                </c:pt>
                <c:pt idx="203" formatCode="#,##0\ ">
                  <c:v>2838.1470108035892</c:v>
                </c:pt>
                <c:pt idx="204" formatCode="#,##0\ ">
                  <c:v>2840.3047102461646</c:v>
                </c:pt>
                <c:pt idx="205" formatCode="#,##0\ ">
                  <c:v>2842.3170131923557</c:v>
                </c:pt>
                <c:pt idx="206" formatCode="#,##0\ ">
                  <c:v>2844.5995957058394</c:v>
                </c:pt>
                <c:pt idx="207" formatCode="#,##0\ ">
                  <c:v>2846.6683074116117</c:v>
                </c:pt>
                <c:pt idx="208" formatCode="#,##0\ ">
                  <c:v>2848.8682806430584</c:v>
                </c:pt>
                <c:pt idx="209" formatCode="#,##0\ ">
                  <c:v>2850.9247827111617</c:v>
                </c:pt>
                <c:pt idx="210" formatCode="#,##0\ ">
                  <c:v>2853.1120526417958</c:v>
                </c:pt>
                <c:pt idx="211" formatCode="#,##0\ ">
                  <c:v>2855.2249719694723</c:v>
                </c:pt>
                <c:pt idx="212" formatCode="#,##0\ ">
                  <c:v>2857.26424791618</c:v>
                </c:pt>
                <c:pt idx="213" formatCode="#,##0\ ">
                  <c:v>2859.4335801854058</c:v>
                </c:pt>
                <c:pt idx="214" formatCode="#,##0\ ">
                  <c:v>2861.4620362747091</c:v>
                </c:pt>
                <c:pt idx="215" formatCode="#,##0\ ">
                  <c:v>2863.6200928735279</c:v>
                </c:pt>
                <c:pt idx="216" formatCode="#,##0\ ">
                  <c:v>2865.7053753691512</c:v>
                </c:pt>
                <c:pt idx="217" formatCode="#,##0\ ">
                  <c:v>2867.5844961371527</c:v>
                </c:pt>
                <c:pt idx="218" formatCode="#,##0\ ">
                  <c:v>2869.8605790659794</c:v>
                </c:pt>
                <c:pt idx="219" formatCode="#,##0\ ">
                  <c:v>2871.8640470185169</c:v>
                </c:pt>
                <c:pt idx="220" formatCode="#,##0\ ">
                  <c:v>2873.9960370397466</c:v>
                </c:pt>
                <c:pt idx="221" formatCode="#,##0\ ">
                  <c:v>2875.9902526084174</c:v>
                </c:pt>
                <c:pt idx="222" formatCode="#,##0\ ">
                  <c:v>2878.1125819501581</c:v>
                </c:pt>
                <c:pt idx="223" formatCode="#,##0\ ">
                  <c:v>2880.1640075476271</c:v>
                </c:pt>
                <c:pt idx="224" formatCode="#,##0\ ">
                  <c:v>2882.145056067011</c:v>
                </c:pt>
                <c:pt idx="225" formatCode="#,##0\ ">
                  <c:v>2884.2536290837556</c:v>
                </c:pt>
                <c:pt idx="226" formatCode="#,##0\ ">
                  <c:v>2886.2263396184312</c:v>
                </c:pt>
                <c:pt idx="227" formatCode="#,##0\ ">
                  <c:v>2888.3261965483944</c:v>
                </c:pt>
                <c:pt idx="228" formatCode="#,##0\ ">
                  <c:v>2890.3562945821072</c:v>
                </c:pt>
                <c:pt idx="229" formatCode="#,##0\ ">
                  <c:v>2892.1865479992866</c:v>
                </c:pt>
                <c:pt idx="230" formatCode="#,##0\ ">
                  <c:v>2894.4045166656874</c:v>
                </c:pt>
                <c:pt idx="231" formatCode="#,##0\ ">
                  <c:v>2896.3577718183151</c:v>
                </c:pt>
                <c:pt idx="232" formatCode="#,##0\ ">
                  <c:v>2898.4372764298942</c:v>
                </c:pt>
                <c:pt idx="233" formatCode="#,##0\ ">
                  <c:v>2900.3832575091392</c:v>
                </c:pt>
                <c:pt idx="234" formatCode="#,##0\ ">
                  <c:v>2902.4551474807076</c:v>
                </c:pt>
                <c:pt idx="235" formatCode="#,##0\ ">
                  <c:v>2904.4586702023785</c:v>
                </c:pt>
                <c:pt idx="236" formatCode="#,##0\ ">
                  <c:v>2906.3942342478645</c:v>
                </c:pt>
                <c:pt idx="237" formatCode="#,##0\ ">
                  <c:v>2908.4552145932043</c:v>
                </c:pt>
                <c:pt idx="238" formatCode="#,##0\ ">
                  <c:v>2910.3841425088672</c:v>
                </c:pt>
                <c:pt idx="239" formatCode="#,##0\ ">
                  <c:v>2912.4381699546984</c:v>
                </c:pt>
                <c:pt idx="240" formatCode="#,##0\ ">
                  <c:v>2914.4247002289808</c:v>
                </c:pt>
                <c:pt idx="241" formatCode="#,##0\ ">
                  <c:v>2916.2162817442149</c:v>
                </c:pt>
                <c:pt idx="242" formatCode="#,##0\ ">
                  <c:v>2918.3881493787553</c:v>
                </c:pt>
                <c:pt idx="243" formatCode="#,##0\ ">
                  <c:v>2920.3014739719433</c:v>
                </c:pt>
                <c:pt idx="244" formatCode="#,##0\ ">
                  <c:v>2922.3391443067976</c:v>
                </c:pt>
                <c:pt idx="245" formatCode="#,##0\ ">
                  <c:v>2924.2465924234652</c:v>
                </c:pt>
                <c:pt idx="246" formatCode="#,##0\ ">
                  <c:v>2926.2780991630157</c:v>
                </c:pt>
                <c:pt idx="247" formatCode="#,##0\ ">
                  <c:v>2928.2431853681865</c:v>
                </c:pt>
                <c:pt idx="248" formatCode="#,##0\ ">
                  <c:v>2930.1421776687912</c:v>
                </c:pt>
                <c:pt idx="249" formatCode="#,##0\ ">
                  <c:v>2932.1648123867931</c:v>
                </c:pt>
                <c:pt idx="250" formatCode="#,##0\ ">
                  <c:v>2934.0583932970353</c:v>
                </c:pt>
                <c:pt idx="251" formatCode="#,##0\ ">
                  <c:v>2936.075348388606</c:v>
                </c:pt>
                <c:pt idx="252" formatCode="#,##0\ ">
                  <c:v>2938.0265667920294</c:v>
                </c:pt>
                <c:pt idx="253" formatCode="#,##0\ ">
                  <c:v>2939.8495502844999</c:v>
                </c:pt>
                <c:pt idx="254" formatCode="#,##0\ ">
                  <c:v>2941.9211145506292</c:v>
                </c:pt>
                <c:pt idx="255" formatCode="#,##0\ ">
                  <c:v>2943.8018965639117</c:v>
                </c:pt>
                <c:pt idx="256" formatCode="#,##0\ ">
                  <c:v>2945.8054125565945</c:v>
                </c:pt>
                <c:pt idx="257" formatCode="#,##0\ ">
                  <c:v>2947.6813470139105</c:v>
                </c:pt>
                <c:pt idx="258" formatCode="#,##0\ ">
                  <c:v>2949.6797708766289</c:v>
                </c:pt>
                <c:pt idx="259" formatCode="#,##0\ ">
                  <c:v>2951.6133157747599</c:v>
                </c:pt>
                <c:pt idx="260" formatCode="#,##0\ ">
                  <c:v>2953.4822488852019</c:v>
                </c:pt>
                <c:pt idx="261" formatCode="#,##0\ ">
                  <c:v>2955.473316148431</c:v>
                </c:pt>
                <c:pt idx="262" formatCode="#,##0\ ">
                  <c:v>2957.3377525783494</c:v>
                </c:pt>
                <c:pt idx="263" formatCode="#,##0\ ">
                  <c:v>2959.3240937512423</c:v>
                </c:pt>
                <c:pt idx="264" formatCode="#,##0\ ">
                  <c:v>2961.2461074266871</c:v>
                </c:pt>
                <c:pt idx="265" formatCode="#,##0\ ">
                  <c:v>2962.9802827620611</c:v>
                </c:pt>
                <c:pt idx="266" formatCode="#,##0\ ">
                  <c:v>2965.0835452130214</c:v>
                </c:pt>
                <c:pt idx="267" formatCode="#,##0\ ">
                  <c:v>2966.9372964353338</c:v>
                </c:pt>
                <c:pt idx="268" formatCode="#,##0\ ">
                  <c:v>2968.9124033991939</c:v>
                </c:pt>
                <c:pt idx="269" formatCode="#,##0\ ">
                  <c:v>2970.762089432862</c:v>
                </c:pt>
                <c:pt idx="270" formatCode="#,##0\ ">
                  <c:v>2972.7329209237091</c:v>
                </c:pt>
                <c:pt idx="271" formatCode="#,##0\ ">
                  <c:v>2974.6401239655297</c:v>
                </c:pt>
                <c:pt idx="272" formatCode="#,##0\ ">
                  <c:v>2976.4839210729856</c:v>
                </c:pt>
                <c:pt idx="273" formatCode="#,##0\ ">
                  <c:v>2978.4485576437091</c:v>
                </c:pt>
                <c:pt idx="274" formatCode="#,##0\ ">
                  <c:v>2980.2885616278822</c:v>
                </c:pt>
                <c:pt idx="275" formatCode="#,##0\ ">
                  <c:v>2982.2492071280758</c:v>
                </c:pt>
                <c:pt idx="276" formatCode="#,##0\ ">
                  <c:v>2984.1466779689313</c:v>
                </c:pt>
                <c:pt idx="277" formatCode="#,##0\ ">
                  <c:v>2985.8589739227141</c:v>
                </c:pt>
                <c:pt idx="278" formatCode="#,##0\ ">
                  <c:v>2987.9360378138476</c:v>
                </c:pt>
                <c:pt idx="279" formatCode="#,##0\ ">
                  <c:v>2989.7669943606238</c:v>
                </c:pt>
                <c:pt idx="280" formatCode="#,##0\ ">
                  <c:v>2991.7181176024201</c:v>
                </c:pt>
                <c:pt idx="281" formatCode="#,##0\ ">
                  <c:v>2993.5456195184493</c:v>
                </c:pt>
                <c:pt idx="282" formatCode="#,##0\ ">
                  <c:v>2995.4931058407997</c:v>
                </c:pt>
                <c:pt idx="283" formatCode="#,##0\ ">
                  <c:v>2997.3779976289079</c:v>
                </c:pt>
                <c:pt idx="284" formatCode="#,##0\ ">
                  <c:v>2999.2004828970971</c:v>
                </c:pt>
                <c:pt idx="285" formatCode="#,##0\ ">
                  <c:v>3001.1426869004104</c:v>
                </c:pt>
                <c:pt idx="286" formatCode="#,##0\ ">
                  <c:v>3002.9619332794732</c:v>
                </c:pt>
                <c:pt idx="287" formatCode="#,##0\ ">
                  <c:v>3004.9007262685354</c:v>
                </c:pt>
                <c:pt idx="288" formatCode="#,##0\ ">
                  <c:v>3006.7773042446302</c:v>
                </c:pt>
                <c:pt idx="289" formatCode="#,##0\ ">
                  <c:v>3008.4709575681209</c:v>
                </c:pt>
                <c:pt idx="290" formatCode="#,##0\ ">
                  <c:v>3010.5256775792877</c:v>
                </c:pt>
                <c:pt idx="291" formatCode="#,##0\ ">
                  <c:v>3012.3371745410504</c:v>
                </c:pt>
                <c:pt idx="292" formatCode="#,##0\ ">
                  <c:v>3014.267804389191</c:v>
                </c:pt>
                <c:pt idx="293" formatCode="#,##0\ ">
                  <c:v>3016.0763334876406</c:v>
                </c:pt>
                <c:pt idx="294" formatCode="#,##0\ ">
                  <c:v>3018.0038363232757</c:v>
                </c:pt>
                <c:pt idx="295" formatCode="#,##0\ ">
                  <c:v>3019.8696126858144</c:v>
                </c:pt>
                <c:pt idx="296" formatCode="#,##0\ ">
                  <c:v>3021.6738233228721</c:v>
                </c:pt>
                <c:pt idx="297" formatCode="#,##0\ ">
                  <c:v>3023.5967754353537</c:v>
                </c:pt>
                <c:pt idx="298" formatCode="#,##0\ ">
                  <c:v>3025.3981925154408</c:v>
                </c:pt>
                <c:pt idx="299" formatCode="#,##0\ ">
                  <c:v>3027.3182003922439</c:v>
                </c:pt>
                <c:pt idx="300" formatCode="#,##0\ ">
                  <c:v>3029.1768034392408</c:v>
                </c:pt>
                <c:pt idx="301" formatCode="#,##0\ ">
                  <c:v>3030.9142805059168</c:v>
                </c:pt>
                <c:pt idx="302" formatCode="#,##0\ ">
                  <c:v>3032.8898727343962</c:v>
                </c:pt>
                <c:pt idx="303" formatCode="#,##0\ ">
                  <c:v>3034.684588687142</c:v>
                </c:pt>
                <c:pt idx="304" formatCode="#,##0\ ">
                  <c:v>3036.5975326219982</c:v>
                </c:pt>
                <c:pt idx="305" formatCode="#,##0\ ">
                  <c:v>3038.3896757852431</c:v>
                </c:pt>
                <c:pt idx="306" formatCode="#,##0\ ">
                  <c:v>3040.2999071243903</c:v>
                </c:pt>
                <c:pt idx="307" formatCode="#,##0\ ">
                  <c:v>3042.1491500373636</c:v>
                </c:pt>
                <c:pt idx="308" formatCode="#,##0\ ">
                  <c:v>3043.9375433073233</c:v>
                </c:pt>
                <c:pt idx="309" formatCode="#,##0\ ">
                  <c:v>3045.8438204812383</c:v>
                </c:pt>
                <c:pt idx="310" formatCode="#,##0\ ">
                  <c:v>3047.6297840361876</c:v>
                </c:pt>
                <c:pt idx="311" formatCode="#,##0\ ">
                  <c:v>3049.5334988230557</c:v>
                </c:pt>
                <c:pt idx="312" formatCode="#,##0\ ">
                  <c:v>3051.3765007849292</c:v>
                </c:pt>
                <c:pt idx="313" formatCode="#,##0\ ">
                  <c:v>3053.040162720165</c:v>
                </c:pt>
                <c:pt idx="314" formatCode="#,##0\ ">
                  <c:v>3055.0588980917828</c:v>
                </c:pt>
                <c:pt idx="315" formatCode="#,##0\ ">
                  <c:v>3056.8390206990625</c:v>
                </c:pt>
                <c:pt idx="316" formatCode="#,##0\ ">
                  <c:v>3058.7365745934612</c:v>
                </c:pt>
                <c:pt idx="317" formatCode="#,##0\ ">
                  <c:v>3060.5144499658127</c:v>
                </c:pt>
                <c:pt idx="318" formatCode="#,##0\ ">
                  <c:v>3062.4096331550231</c:v>
                </c:pt>
                <c:pt idx="319" formatCode="#,##0\ ">
                  <c:v>3064.2444620204037</c:v>
                </c:pt>
                <c:pt idx="320" formatCode="#,##0\ ">
                  <c:v>3066.019057364063</c:v>
                </c:pt>
                <c:pt idx="321" formatCode="#,##0\ ">
                  <c:v>3067.910779938547</c:v>
                </c:pt>
                <c:pt idx="322" formatCode="#,##0\ ">
                  <c:v>3069.6832470888917</c:v>
                </c:pt>
                <c:pt idx="323" formatCode="#,##0\ ">
                  <c:v>3071.5727240659339</c:v>
                </c:pt>
                <c:pt idx="324" formatCode="#,##0\ ">
                  <c:v>3073.4020850501424</c:v>
                </c:pt>
                <c:pt idx="325" formatCode="#,##0\ ">
                  <c:v>3075.053551658465</c:v>
                </c:pt>
                <c:pt idx="326" formatCode="#,##0\ ">
                  <c:v>3077.0576415908872</c:v>
                </c:pt>
                <c:pt idx="327" formatCode="#,##0\ ">
                  <c:v>3078.8249832981728</c:v>
                </c:pt>
                <c:pt idx="328" formatCode="#,##0\ ">
                  <c:v>3080.709051333522</c:v>
                </c:pt>
                <c:pt idx="329" formatCode="#,##0\ ">
                  <c:v>3082.4744175947098</c:v>
                </c:pt>
                <c:pt idx="330" formatCode="#,##0\ ">
                  <c:v>3084.3564006383704</c:v>
                </c:pt>
                <c:pt idx="331" formatCode="#,##0\ ">
                  <c:v>3086.1785789578894</c:v>
                </c:pt>
                <c:pt idx="332" formatCode="#,##0\ ">
                  <c:v>3087.9410584303459</c:v>
                </c:pt>
                <c:pt idx="333" formatCode="#,##0\ ">
                  <c:v>3089.8199943254749</c:v>
                </c:pt>
                <c:pt idx="334" formatCode="#,##0\ ">
                  <c:v>3091.5805985676943</c:v>
                </c:pt>
                <c:pt idx="335" formatCode="#,##0\ ">
                  <c:v>3093.4575548894654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50A-4D30-9C22-48897B445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1490472"/>
        <c:axId val="561490800"/>
      </c:lineChart>
      <c:catAx>
        <c:axId val="561490472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1490800"/>
        <c:crosses val="autoZero"/>
        <c:auto val="1"/>
        <c:lblAlgn val="ctr"/>
        <c:lblOffset val="100"/>
        <c:noMultiLvlLbl val="0"/>
      </c:catAx>
      <c:valAx>
        <c:axId val="561490800"/>
        <c:scaling>
          <c:orientation val="minMax"/>
          <c:min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1490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'CU Resid Mensual'!$B$1</c:f>
              <c:strCache>
                <c:ptCount val="1"/>
                <c:pt idx="0">
                  <c:v>Valores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'CU Resid Mensual'!$B$2:$B$337</c:f>
              <c:numCache>
                <c:formatCode>#,##0.0\ </c:formatCode>
                <c:ptCount val="336"/>
                <c:pt idx="0">
                  <c:v>14.801641520014956</c:v>
                </c:pt>
                <c:pt idx="1">
                  <c:v>13.830184824643288</c:v>
                </c:pt>
                <c:pt idx="2">
                  <c:v>13.571253463341858</c:v>
                </c:pt>
                <c:pt idx="3">
                  <c:v>13.344348648288719</c:v>
                </c:pt>
                <c:pt idx="4">
                  <c:v>12.90078216877682</c:v>
                </c:pt>
                <c:pt idx="5">
                  <c:v>12.574885159244088</c:v>
                </c:pt>
                <c:pt idx="6">
                  <c:v>12.679129423580095</c:v>
                </c:pt>
                <c:pt idx="7">
                  <c:v>11.943309206181484</c:v>
                </c:pt>
                <c:pt idx="8">
                  <c:v>12.352667965459139</c:v>
                </c:pt>
                <c:pt idx="9">
                  <c:v>12.765005397151358</c:v>
                </c:pt>
                <c:pt idx="10">
                  <c:v>13.525466232880307</c:v>
                </c:pt>
                <c:pt idx="11">
                  <c:v>13.534121526876136</c:v>
                </c:pt>
                <c:pt idx="12">
                  <c:v>15.404894710876846</c:v>
                </c:pt>
                <c:pt idx="13">
                  <c:v>14.472750155215232</c:v>
                </c:pt>
                <c:pt idx="14">
                  <c:v>13.985217089177711</c:v>
                </c:pt>
                <c:pt idx="15">
                  <c:v>13.63475314517996</c:v>
                </c:pt>
                <c:pt idx="16">
                  <c:v>12.644188756562942</c:v>
                </c:pt>
                <c:pt idx="17">
                  <c:v>12.687086594036112</c:v>
                </c:pt>
                <c:pt idx="18">
                  <c:v>12.289433831990792</c:v>
                </c:pt>
                <c:pt idx="19">
                  <c:v>11.988809298519293</c:v>
                </c:pt>
                <c:pt idx="20">
                  <c:v>12.467382814496755</c:v>
                </c:pt>
                <c:pt idx="21">
                  <c:v>12.774114630926999</c:v>
                </c:pt>
                <c:pt idx="22">
                  <c:v>13.492974921311808</c:v>
                </c:pt>
                <c:pt idx="23">
                  <c:v>13.435197803032221</c:v>
                </c:pt>
                <c:pt idx="24">
                  <c:v>13.816540080160321</c:v>
                </c:pt>
                <c:pt idx="25">
                  <c:v>15.293521543086172</c:v>
                </c:pt>
                <c:pt idx="26">
                  <c:v>13.343111493307408</c:v>
                </c:pt>
                <c:pt idx="27">
                  <c:v>13.030877585521083</c:v>
                </c:pt>
                <c:pt idx="28">
                  <c:v>13.086801280778394</c:v>
                </c:pt>
                <c:pt idx="29">
                  <c:v>12.668713087498141</c:v>
                </c:pt>
                <c:pt idx="30">
                  <c:v>11.910282410164781</c:v>
                </c:pt>
                <c:pt idx="31">
                  <c:v>12.059757472372617</c:v>
                </c:pt>
                <c:pt idx="32">
                  <c:v>12.362552412974683</c:v>
                </c:pt>
                <c:pt idx="33">
                  <c:v>12.665056979704845</c:v>
                </c:pt>
                <c:pt idx="34">
                  <c:v>13.259011962017512</c:v>
                </c:pt>
                <c:pt idx="35">
                  <c:v>13.276525676041437</c:v>
                </c:pt>
                <c:pt idx="36">
                  <c:v>15.193206732420631</c:v>
                </c:pt>
                <c:pt idx="37">
                  <c:v>14.611712792580599</c:v>
                </c:pt>
                <c:pt idx="38">
                  <c:v>13.956878893412467</c:v>
                </c:pt>
                <c:pt idx="39">
                  <c:v>12.805963812648432</c:v>
                </c:pt>
                <c:pt idx="40">
                  <c:v>13.044224452331417</c:v>
                </c:pt>
                <c:pt idx="41">
                  <c:v>12.670643505048778</c:v>
                </c:pt>
                <c:pt idx="42">
                  <c:v>12.114704774944377</c:v>
                </c:pt>
                <c:pt idx="43">
                  <c:v>12.126787945072303</c:v>
                </c:pt>
                <c:pt idx="44">
                  <c:v>12.28585660469073</c:v>
                </c:pt>
                <c:pt idx="45">
                  <c:v>12.537742357761024</c:v>
                </c:pt>
                <c:pt idx="46">
                  <c:v>13.466177175940505</c:v>
                </c:pt>
                <c:pt idx="47">
                  <c:v>13.18454337017908</c:v>
                </c:pt>
                <c:pt idx="48">
                  <c:v>14.74304028333253</c:v>
                </c:pt>
                <c:pt idx="49">
                  <c:v>15.805491856520797</c:v>
                </c:pt>
                <c:pt idx="50">
                  <c:v>14.714354896826732</c:v>
                </c:pt>
                <c:pt idx="51">
                  <c:v>14.03228060489678</c:v>
                </c:pt>
                <c:pt idx="52">
                  <c:v>13.487028084493518</c:v>
                </c:pt>
                <c:pt idx="53">
                  <c:v>12.557653073441729</c:v>
                </c:pt>
                <c:pt idx="54">
                  <c:v>12.72286056368382</c:v>
                </c:pt>
                <c:pt idx="55">
                  <c:v>12.724569076900991</c:v>
                </c:pt>
                <c:pt idx="56">
                  <c:v>12.865010637534963</c:v>
                </c:pt>
                <c:pt idx="57">
                  <c:v>13.019848300246062</c:v>
                </c:pt>
                <c:pt idx="58">
                  <c:v>13.696264400647433</c:v>
                </c:pt>
                <c:pt idx="59">
                  <c:v>13.770578220822582</c:v>
                </c:pt>
                <c:pt idx="60">
                  <c:v>14.903675405271478</c:v>
                </c:pt>
                <c:pt idx="61">
                  <c:v>15.202161894428977</c:v>
                </c:pt>
                <c:pt idx="62">
                  <c:v>15.029890576360721</c:v>
                </c:pt>
                <c:pt idx="63">
                  <c:v>14.80046807608004</c:v>
                </c:pt>
                <c:pt idx="64">
                  <c:v>13.817545627958456</c:v>
                </c:pt>
                <c:pt idx="65">
                  <c:v>13.176061682506823</c:v>
                </c:pt>
                <c:pt idx="66">
                  <c:v>12.879564941325871</c:v>
                </c:pt>
                <c:pt idx="67">
                  <c:v>12.408213462533514</c:v>
                </c:pt>
                <c:pt idx="68">
                  <c:v>12.972685026222335</c:v>
                </c:pt>
                <c:pt idx="69">
                  <c:v>13.620783291044075</c:v>
                </c:pt>
                <c:pt idx="70">
                  <c:v>13.789733436307891</c:v>
                </c:pt>
                <c:pt idx="71">
                  <c:v>14.164180746010203</c:v>
                </c:pt>
                <c:pt idx="72">
                  <c:v>14.497370174498521</c:v>
                </c:pt>
                <c:pt idx="73">
                  <c:v>15.716677458424563</c:v>
                </c:pt>
                <c:pt idx="74">
                  <c:v>14.585173522150276</c:v>
                </c:pt>
                <c:pt idx="75">
                  <c:v>14.604357212725322</c:v>
                </c:pt>
                <c:pt idx="76">
                  <c:v>13.707793511423711</c:v>
                </c:pt>
                <c:pt idx="77">
                  <c:v>13.308003957169461</c:v>
                </c:pt>
                <c:pt idx="78">
                  <c:v>13.578913822803669</c:v>
                </c:pt>
                <c:pt idx="79">
                  <c:v>13.141637742520819</c:v>
                </c:pt>
                <c:pt idx="80">
                  <c:v>13.270666852743471</c:v>
                </c:pt>
                <c:pt idx="81">
                  <c:v>13.765864389474171</c:v>
                </c:pt>
                <c:pt idx="82">
                  <c:v>14.090022484799814</c:v>
                </c:pt>
                <c:pt idx="83">
                  <c:v>14.911434989913809</c:v>
                </c:pt>
                <c:pt idx="84">
                  <c:v>15.222574146229661</c:v>
                </c:pt>
                <c:pt idx="85">
                  <c:v>16.020029656667049</c:v>
                </c:pt>
                <c:pt idx="86">
                  <c:v>15.100607606994625</c:v>
                </c:pt>
                <c:pt idx="87">
                  <c:v>14.376274811579114</c:v>
                </c:pt>
                <c:pt idx="88">
                  <c:v>13.622650040735042</c:v>
                </c:pt>
                <c:pt idx="89">
                  <c:v>13.675937958593909</c:v>
                </c:pt>
                <c:pt idx="90">
                  <c:v>13.417644429393835</c:v>
                </c:pt>
                <c:pt idx="91">
                  <c:v>13.417675379198265</c:v>
                </c:pt>
                <c:pt idx="92">
                  <c:v>13.937644841672872</c:v>
                </c:pt>
                <c:pt idx="93">
                  <c:v>13.008740633745603</c:v>
                </c:pt>
                <c:pt idx="94">
                  <c:v>13.908027296399387</c:v>
                </c:pt>
                <c:pt idx="95">
                  <c:v>14.669415104926493</c:v>
                </c:pt>
                <c:pt idx="96">
                  <c:v>15.454086757478514</c:v>
                </c:pt>
                <c:pt idx="97">
                  <c:v>16.120154629920556</c:v>
                </c:pt>
                <c:pt idx="98">
                  <c:v>14.822707197199222</c:v>
                </c:pt>
                <c:pt idx="99">
                  <c:v>14.062169434470377</c:v>
                </c:pt>
                <c:pt idx="100">
                  <c:v>14.120657614184717</c:v>
                </c:pt>
                <c:pt idx="101">
                  <c:v>13.894616419014319</c:v>
                </c:pt>
                <c:pt idx="102">
                  <c:v>12.748805521939852</c:v>
                </c:pt>
                <c:pt idx="103">
                  <c:v>13.212832175666593</c:v>
                </c:pt>
                <c:pt idx="104">
                  <c:v>13.691270641482379</c:v>
                </c:pt>
                <c:pt idx="105">
                  <c:v>13.464803787692238</c:v>
                </c:pt>
                <c:pt idx="106">
                  <c:v>13.783674518392706</c:v>
                </c:pt>
                <c:pt idx="107">
                  <c:v>13.464335174218732</c:v>
                </c:pt>
                <c:pt idx="108">
                  <c:v>15.118441935770045</c:v>
                </c:pt>
                <c:pt idx="109">
                  <c:v>15.803015767414012</c:v>
                </c:pt>
                <c:pt idx="110">
                  <c:v>14.695273545783159</c:v>
                </c:pt>
                <c:pt idx="111">
                  <c:v>14.687992548567376</c:v>
                </c:pt>
                <c:pt idx="112">
                  <c:v>14.441780360152583</c:v>
                </c:pt>
                <c:pt idx="113">
                  <c:v>12.865363736993581</c:v>
                </c:pt>
                <c:pt idx="114">
                  <c:v>12.846559384601782</c:v>
                </c:pt>
                <c:pt idx="115">
                  <c:v>13.026775596723263</c:v>
                </c:pt>
                <c:pt idx="116">
                  <c:v>13.289839475369298</c:v>
                </c:pt>
                <c:pt idx="117">
                  <c:v>13.767213688380277</c:v>
                </c:pt>
                <c:pt idx="118">
                  <c:v>14.042139744718311</c:v>
                </c:pt>
                <c:pt idx="119">
                  <c:v>14.146166101844107</c:v>
                </c:pt>
                <c:pt idx="120">
                  <c:v>15.638236859467781</c:v>
                </c:pt>
                <c:pt idx="121">
                  <c:v>15.551260194685611</c:v>
                </c:pt>
                <c:pt idx="122">
                  <c:v>14.998604961498074</c:v>
                </c:pt>
                <c:pt idx="123">
                  <c:v>14.645429490124023</c:v>
                </c:pt>
                <c:pt idx="124">
                  <c:v>13.933701788314028</c:v>
                </c:pt>
                <c:pt idx="125">
                  <c:v>13.104181008257278</c:v>
                </c:pt>
                <c:pt idx="126">
                  <c:v>13.571490960268486</c:v>
                </c:pt>
                <c:pt idx="127">
                  <c:v>13.773035992386227</c:v>
                </c:pt>
                <c:pt idx="128">
                  <c:v>13.562273149648837</c:v>
                </c:pt>
                <c:pt idx="129">
                  <c:v>14.020108693303365</c:v>
                </c:pt>
                <c:pt idx="130">
                  <c:v>13.90990653802154</c:v>
                </c:pt>
                <c:pt idx="131">
                  <c:v>14.546229143732868</c:v>
                </c:pt>
                <c:pt idx="132">
                  <c:v>16.076452699056787</c:v>
                </c:pt>
                <c:pt idx="133">
                  <c:v>15.886457600414392</c:v>
                </c:pt>
                <c:pt idx="134">
                  <c:v>14.50514505560824</c:v>
                </c:pt>
                <c:pt idx="135">
                  <c:v>14.950448995413144</c:v>
                </c:pt>
                <c:pt idx="136">
                  <c:v>14.3908088029458</c:v>
                </c:pt>
                <c:pt idx="137">
                  <c:v>13.716287885292349</c:v>
                </c:pt>
                <c:pt idx="138">
                  <c:v>13.423583816269584</c:v>
                </c:pt>
                <c:pt idx="139">
                  <c:v>13.14503301320528</c:v>
                </c:pt>
                <c:pt idx="140">
                  <c:v>13.319636572302983</c:v>
                </c:pt>
                <c:pt idx="141">
                  <c:v>13.701348131187856</c:v>
                </c:pt>
                <c:pt idx="142">
                  <c:v>13.732607703039786</c:v>
                </c:pt>
                <c:pt idx="143">
                  <c:v>14.08824089883851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B3-4CBB-AC11-738A4AAE480A}"/>
            </c:ext>
          </c:extLst>
        </c:ser>
        <c:ser>
          <c:idx val="1"/>
          <c:order val="1"/>
          <c:tx>
            <c:strRef>
              <c:f>'CU Resid Mensual'!$C$1</c:f>
              <c:strCache>
                <c:ptCount val="1"/>
                <c:pt idx="0">
                  <c:v>Previsión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'CU Resid Mensual'!$A$2:$A$337</c:f>
              <c:numCache>
                <c:formatCode>mmm\-yy</c:formatCode>
                <c:ptCount val="336"/>
                <c:pt idx="0">
                  <c:v>40574</c:v>
                </c:pt>
                <c:pt idx="1">
                  <c:v>40602</c:v>
                </c:pt>
                <c:pt idx="2">
                  <c:v>40633</c:v>
                </c:pt>
                <c:pt idx="3">
                  <c:v>40663</c:v>
                </c:pt>
                <c:pt idx="4">
                  <c:v>40694</c:v>
                </c:pt>
                <c:pt idx="5">
                  <c:v>40724</c:v>
                </c:pt>
                <c:pt idx="6">
                  <c:v>40755</c:v>
                </c:pt>
                <c:pt idx="7">
                  <c:v>40786</c:v>
                </c:pt>
                <c:pt idx="8">
                  <c:v>40816</c:v>
                </c:pt>
                <c:pt idx="9">
                  <c:v>40847</c:v>
                </c:pt>
                <c:pt idx="10">
                  <c:v>40877</c:v>
                </c:pt>
                <c:pt idx="11">
                  <c:v>40908</c:v>
                </c:pt>
                <c:pt idx="12">
                  <c:v>40939</c:v>
                </c:pt>
                <c:pt idx="13">
                  <c:v>40968</c:v>
                </c:pt>
                <c:pt idx="14">
                  <c:v>40999</c:v>
                </c:pt>
                <c:pt idx="15">
                  <c:v>41029</c:v>
                </c:pt>
                <c:pt idx="16">
                  <c:v>41060</c:v>
                </c:pt>
                <c:pt idx="17">
                  <c:v>41090</c:v>
                </c:pt>
                <c:pt idx="18">
                  <c:v>41121</c:v>
                </c:pt>
                <c:pt idx="19">
                  <c:v>41152</c:v>
                </c:pt>
                <c:pt idx="20">
                  <c:v>41182</c:v>
                </c:pt>
                <c:pt idx="21">
                  <c:v>41213</c:v>
                </c:pt>
                <c:pt idx="22">
                  <c:v>41243</c:v>
                </c:pt>
                <c:pt idx="23">
                  <c:v>41274</c:v>
                </c:pt>
                <c:pt idx="24">
                  <c:v>41305</c:v>
                </c:pt>
                <c:pt idx="25">
                  <c:v>41333</c:v>
                </c:pt>
                <c:pt idx="26">
                  <c:v>41364</c:v>
                </c:pt>
                <c:pt idx="27">
                  <c:v>41394</c:v>
                </c:pt>
                <c:pt idx="28">
                  <c:v>41425</c:v>
                </c:pt>
                <c:pt idx="29">
                  <c:v>41455</c:v>
                </c:pt>
                <c:pt idx="30">
                  <c:v>41486</c:v>
                </c:pt>
                <c:pt idx="31">
                  <c:v>41517</c:v>
                </c:pt>
                <c:pt idx="32">
                  <c:v>41547</c:v>
                </c:pt>
                <c:pt idx="33">
                  <c:v>41578</c:v>
                </c:pt>
                <c:pt idx="34">
                  <c:v>41608</c:v>
                </c:pt>
                <c:pt idx="35">
                  <c:v>41639</c:v>
                </c:pt>
                <c:pt idx="36">
                  <c:v>41670</c:v>
                </c:pt>
                <c:pt idx="37">
                  <c:v>41698</c:v>
                </c:pt>
                <c:pt idx="38">
                  <c:v>41729</c:v>
                </c:pt>
                <c:pt idx="39">
                  <c:v>41759</c:v>
                </c:pt>
                <c:pt idx="40">
                  <c:v>41790</c:v>
                </c:pt>
                <c:pt idx="41">
                  <c:v>41820</c:v>
                </c:pt>
                <c:pt idx="42">
                  <c:v>41851</c:v>
                </c:pt>
                <c:pt idx="43">
                  <c:v>41882</c:v>
                </c:pt>
                <c:pt idx="44">
                  <c:v>41912</c:v>
                </c:pt>
                <c:pt idx="45">
                  <c:v>41943</c:v>
                </c:pt>
                <c:pt idx="46">
                  <c:v>41973</c:v>
                </c:pt>
                <c:pt idx="47">
                  <c:v>42004</c:v>
                </c:pt>
                <c:pt idx="48">
                  <c:v>42035</c:v>
                </c:pt>
                <c:pt idx="49">
                  <c:v>42063</c:v>
                </c:pt>
                <c:pt idx="50">
                  <c:v>42094</c:v>
                </c:pt>
                <c:pt idx="51">
                  <c:v>42124</c:v>
                </c:pt>
                <c:pt idx="52">
                  <c:v>42155</c:v>
                </c:pt>
                <c:pt idx="53">
                  <c:v>42185</c:v>
                </c:pt>
                <c:pt idx="54">
                  <c:v>42216</c:v>
                </c:pt>
                <c:pt idx="55">
                  <c:v>42247</c:v>
                </c:pt>
                <c:pt idx="56">
                  <c:v>42277</c:v>
                </c:pt>
                <c:pt idx="57">
                  <c:v>42308</c:v>
                </c:pt>
                <c:pt idx="58">
                  <c:v>42338</c:v>
                </c:pt>
                <c:pt idx="59">
                  <c:v>42369</c:v>
                </c:pt>
                <c:pt idx="60">
                  <c:v>42400</c:v>
                </c:pt>
                <c:pt idx="61">
                  <c:v>42429</c:v>
                </c:pt>
                <c:pt idx="62">
                  <c:v>42460</c:v>
                </c:pt>
                <c:pt idx="63">
                  <c:v>42490</c:v>
                </c:pt>
                <c:pt idx="64">
                  <c:v>42521</c:v>
                </c:pt>
                <c:pt idx="65">
                  <c:v>42551</c:v>
                </c:pt>
                <c:pt idx="66">
                  <c:v>42582</c:v>
                </c:pt>
                <c:pt idx="67">
                  <c:v>42613</c:v>
                </c:pt>
                <c:pt idx="68">
                  <c:v>42643</c:v>
                </c:pt>
                <c:pt idx="69">
                  <c:v>42674</c:v>
                </c:pt>
                <c:pt idx="70">
                  <c:v>42704</c:v>
                </c:pt>
                <c:pt idx="71">
                  <c:v>42735</c:v>
                </c:pt>
                <c:pt idx="72">
                  <c:v>42766</c:v>
                </c:pt>
                <c:pt idx="73">
                  <c:v>42794</c:v>
                </c:pt>
                <c:pt idx="74">
                  <c:v>42825</c:v>
                </c:pt>
                <c:pt idx="75">
                  <c:v>42855</c:v>
                </c:pt>
                <c:pt idx="76">
                  <c:v>42886</c:v>
                </c:pt>
                <c:pt idx="77">
                  <c:v>42916</c:v>
                </c:pt>
                <c:pt idx="78">
                  <c:v>42947</c:v>
                </c:pt>
                <c:pt idx="79">
                  <c:v>42978</c:v>
                </c:pt>
                <c:pt idx="80">
                  <c:v>43008</c:v>
                </c:pt>
                <c:pt idx="81">
                  <c:v>43039</c:v>
                </c:pt>
                <c:pt idx="82">
                  <c:v>43069</c:v>
                </c:pt>
                <c:pt idx="83">
                  <c:v>43100</c:v>
                </c:pt>
                <c:pt idx="84">
                  <c:v>43131</c:v>
                </c:pt>
                <c:pt idx="85">
                  <c:v>43159</c:v>
                </c:pt>
                <c:pt idx="86">
                  <c:v>43190</c:v>
                </c:pt>
                <c:pt idx="87">
                  <c:v>43220</c:v>
                </c:pt>
                <c:pt idx="88">
                  <c:v>43251</c:v>
                </c:pt>
                <c:pt idx="89">
                  <c:v>43281</c:v>
                </c:pt>
                <c:pt idx="90">
                  <c:v>43312</c:v>
                </c:pt>
                <c:pt idx="91">
                  <c:v>43343</c:v>
                </c:pt>
                <c:pt idx="92">
                  <c:v>43373</c:v>
                </c:pt>
                <c:pt idx="93">
                  <c:v>43404</c:v>
                </c:pt>
                <c:pt idx="94">
                  <c:v>43434</c:v>
                </c:pt>
                <c:pt idx="95">
                  <c:v>43465</c:v>
                </c:pt>
                <c:pt idx="96">
                  <c:v>43496</c:v>
                </c:pt>
                <c:pt idx="97">
                  <c:v>43524</c:v>
                </c:pt>
                <c:pt idx="98">
                  <c:v>43555</c:v>
                </c:pt>
                <c:pt idx="99">
                  <c:v>43585</c:v>
                </c:pt>
                <c:pt idx="100">
                  <c:v>43616</c:v>
                </c:pt>
                <c:pt idx="101">
                  <c:v>43646</c:v>
                </c:pt>
                <c:pt idx="102">
                  <c:v>43677</c:v>
                </c:pt>
                <c:pt idx="103">
                  <c:v>43708</c:v>
                </c:pt>
                <c:pt idx="104">
                  <c:v>43738</c:v>
                </c:pt>
                <c:pt idx="105">
                  <c:v>43769</c:v>
                </c:pt>
                <c:pt idx="106">
                  <c:v>43799</c:v>
                </c:pt>
                <c:pt idx="107">
                  <c:v>43830</c:v>
                </c:pt>
                <c:pt idx="108">
                  <c:v>43861</c:v>
                </c:pt>
                <c:pt idx="109">
                  <c:v>43890</c:v>
                </c:pt>
                <c:pt idx="110">
                  <c:v>43921</c:v>
                </c:pt>
                <c:pt idx="111">
                  <c:v>43951</c:v>
                </c:pt>
                <c:pt idx="112">
                  <c:v>43982</c:v>
                </c:pt>
                <c:pt idx="113">
                  <c:v>44012</c:v>
                </c:pt>
                <c:pt idx="114">
                  <c:v>44043</c:v>
                </c:pt>
                <c:pt idx="115">
                  <c:v>44074</c:v>
                </c:pt>
                <c:pt idx="116">
                  <c:v>44104</c:v>
                </c:pt>
                <c:pt idx="117">
                  <c:v>44135</c:v>
                </c:pt>
                <c:pt idx="118">
                  <c:v>44165</c:v>
                </c:pt>
                <c:pt idx="119">
                  <c:v>44196</c:v>
                </c:pt>
                <c:pt idx="120">
                  <c:v>44227</c:v>
                </c:pt>
                <c:pt idx="121">
                  <c:v>44255</c:v>
                </c:pt>
                <c:pt idx="122">
                  <c:v>44286</c:v>
                </c:pt>
                <c:pt idx="123">
                  <c:v>44316</c:v>
                </c:pt>
                <c:pt idx="124">
                  <c:v>44347</c:v>
                </c:pt>
                <c:pt idx="125">
                  <c:v>44377</c:v>
                </c:pt>
                <c:pt idx="126">
                  <c:v>44408</c:v>
                </c:pt>
                <c:pt idx="127">
                  <c:v>44439</c:v>
                </c:pt>
                <c:pt idx="128">
                  <c:v>44469</c:v>
                </c:pt>
                <c:pt idx="129">
                  <c:v>44500</c:v>
                </c:pt>
                <c:pt idx="130">
                  <c:v>44530</c:v>
                </c:pt>
                <c:pt idx="131">
                  <c:v>44561</c:v>
                </c:pt>
                <c:pt idx="132">
                  <c:v>44592</c:v>
                </c:pt>
                <c:pt idx="133">
                  <c:v>44620</c:v>
                </c:pt>
                <c:pt idx="134">
                  <c:v>44651</c:v>
                </c:pt>
                <c:pt idx="135">
                  <c:v>44681</c:v>
                </c:pt>
                <c:pt idx="136">
                  <c:v>44712</c:v>
                </c:pt>
                <c:pt idx="137">
                  <c:v>44742</c:v>
                </c:pt>
                <c:pt idx="138">
                  <c:v>44773</c:v>
                </c:pt>
                <c:pt idx="139">
                  <c:v>44804</c:v>
                </c:pt>
                <c:pt idx="140">
                  <c:v>44834</c:v>
                </c:pt>
                <c:pt idx="141">
                  <c:v>44865</c:v>
                </c:pt>
                <c:pt idx="142">
                  <c:v>44895</c:v>
                </c:pt>
                <c:pt idx="143">
                  <c:v>44926</c:v>
                </c:pt>
                <c:pt idx="144">
                  <c:v>44957</c:v>
                </c:pt>
                <c:pt idx="145">
                  <c:v>44985</c:v>
                </c:pt>
                <c:pt idx="146">
                  <c:v>45016</c:v>
                </c:pt>
                <c:pt idx="147">
                  <c:v>45046</c:v>
                </c:pt>
                <c:pt idx="148">
                  <c:v>45077</c:v>
                </c:pt>
                <c:pt idx="149">
                  <c:v>45107</c:v>
                </c:pt>
                <c:pt idx="150">
                  <c:v>45138</c:v>
                </c:pt>
                <c:pt idx="151">
                  <c:v>45169</c:v>
                </c:pt>
                <c:pt idx="152">
                  <c:v>45199</c:v>
                </c:pt>
                <c:pt idx="153">
                  <c:v>45230</c:v>
                </c:pt>
                <c:pt idx="154">
                  <c:v>45260</c:v>
                </c:pt>
                <c:pt idx="155">
                  <c:v>45291</c:v>
                </c:pt>
                <c:pt idx="156">
                  <c:v>45322</c:v>
                </c:pt>
                <c:pt idx="157">
                  <c:v>45351</c:v>
                </c:pt>
                <c:pt idx="158">
                  <c:v>45382</c:v>
                </c:pt>
                <c:pt idx="159">
                  <c:v>45412</c:v>
                </c:pt>
                <c:pt idx="160">
                  <c:v>45443</c:v>
                </c:pt>
                <c:pt idx="161">
                  <c:v>45473</c:v>
                </c:pt>
                <c:pt idx="162">
                  <c:v>45504</c:v>
                </c:pt>
                <c:pt idx="163">
                  <c:v>45535</c:v>
                </c:pt>
                <c:pt idx="164">
                  <c:v>45565</c:v>
                </c:pt>
                <c:pt idx="165">
                  <c:v>45596</c:v>
                </c:pt>
                <c:pt idx="166">
                  <c:v>45626</c:v>
                </c:pt>
                <c:pt idx="167">
                  <c:v>45657</c:v>
                </c:pt>
                <c:pt idx="168">
                  <c:v>45688</c:v>
                </c:pt>
                <c:pt idx="169">
                  <c:v>45716</c:v>
                </c:pt>
                <c:pt idx="170">
                  <c:v>45747</c:v>
                </c:pt>
                <c:pt idx="171">
                  <c:v>45777</c:v>
                </c:pt>
                <c:pt idx="172">
                  <c:v>45808</c:v>
                </c:pt>
                <c:pt idx="173">
                  <c:v>45838</c:v>
                </c:pt>
                <c:pt idx="174">
                  <c:v>45869</c:v>
                </c:pt>
                <c:pt idx="175">
                  <c:v>45900</c:v>
                </c:pt>
                <c:pt idx="176">
                  <c:v>45930</c:v>
                </c:pt>
                <c:pt idx="177">
                  <c:v>45961</c:v>
                </c:pt>
                <c:pt idx="178">
                  <c:v>45991</c:v>
                </c:pt>
                <c:pt idx="179">
                  <c:v>46022</c:v>
                </c:pt>
                <c:pt idx="180">
                  <c:v>46053</c:v>
                </c:pt>
                <c:pt idx="181">
                  <c:v>46081</c:v>
                </c:pt>
                <c:pt idx="182">
                  <c:v>46112</c:v>
                </c:pt>
                <c:pt idx="183">
                  <c:v>46142</c:v>
                </c:pt>
                <c:pt idx="184">
                  <c:v>46173</c:v>
                </c:pt>
                <c:pt idx="185">
                  <c:v>46203</c:v>
                </c:pt>
                <c:pt idx="186">
                  <c:v>46234</c:v>
                </c:pt>
                <c:pt idx="187">
                  <c:v>46265</c:v>
                </c:pt>
                <c:pt idx="188">
                  <c:v>46295</c:v>
                </c:pt>
                <c:pt idx="189">
                  <c:v>46326</c:v>
                </c:pt>
                <c:pt idx="190">
                  <c:v>46356</c:v>
                </c:pt>
                <c:pt idx="191">
                  <c:v>46387</c:v>
                </c:pt>
                <c:pt idx="192">
                  <c:v>46418</c:v>
                </c:pt>
                <c:pt idx="193">
                  <c:v>46446</c:v>
                </c:pt>
                <c:pt idx="194">
                  <c:v>46477</c:v>
                </c:pt>
                <c:pt idx="195">
                  <c:v>46507</c:v>
                </c:pt>
                <c:pt idx="196">
                  <c:v>46538</c:v>
                </c:pt>
                <c:pt idx="197">
                  <c:v>46568</c:v>
                </c:pt>
                <c:pt idx="198">
                  <c:v>46599</c:v>
                </c:pt>
                <c:pt idx="199">
                  <c:v>46630</c:v>
                </c:pt>
                <c:pt idx="200">
                  <c:v>46660</c:v>
                </c:pt>
                <c:pt idx="201">
                  <c:v>46691</c:v>
                </c:pt>
                <c:pt idx="202">
                  <c:v>46721</c:v>
                </c:pt>
                <c:pt idx="203">
                  <c:v>46752</c:v>
                </c:pt>
                <c:pt idx="204">
                  <c:v>46783</c:v>
                </c:pt>
                <c:pt idx="205">
                  <c:v>46812</c:v>
                </c:pt>
                <c:pt idx="206">
                  <c:v>46843</c:v>
                </c:pt>
                <c:pt idx="207">
                  <c:v>46873</c:v>
                </c:pt>
                <c:pt idx="208">
                  <c:v>46904</c:v>
                </c:pt>
                <c:pt idx="209">
                  <c:v>46934</c:v>
                </c:pt>
                <c:pt idx="210">
                  <c:v>46965</c:v>
                </c:pt>
                <c:pt idx="211">
                  <c:v>46996</c:v>
                </c:pt>
                <c:pt idx="212">
                  <c:v>47026</c:v>
                </c:pt>
                <c:pt idx="213">
                  <c:v>47057</c:v>
                </c:pt>
                <c:pt idx="214">
                  <c:v>47087</c:v>
                </c:pt>
                <c:pt idx="215">
                  <c:v>47118</c:v>
                </c:pt>
                <c:pt idx="216">
                  <c:v>47149</c:v>
                </c:pt>
                <c:pt idx="217">
                  <c:v>47177</c:v>
                </c:pt>
                <c:pt idx="218">
                  <c:v>47208</c:v>
                </c:pt>
                <c:pt idx="219">
                  <c:v>47238</c:v>
                </c:pt>
                <c:pt idx="220">
                  <c:v>47269</c:v>
                </c:pt>
                <c:pt idx="221">
                  <c:v>47299</c:v>
                </c:pt>
                <c:pt idx="222">
                  <c:v>47330</c:v>
                </c:pt>
                <c:pt idx="223">
                  <c:v>47361</c:v>
                </c:pt>
                <c:pt idx="224">
                  <c:v>47391</c:v>
                </c:pt>
                <c:pt idx="225">
                  <c:v>47422</c:v>
                </c:pt>
                <c:pt idx="226">
                  <c:v>47452</c:v>
                </c:pt>
                <c:pt idx="227">
                  <c:v>47483</c:v>
                </c:pt>
                <c:pt idx="228">
                  <c:v>47514</c:v>
                </c:pt>
                <c:pt idx="229">
                  <c:v>47542</c:v>
                </c:pt>
                <c:pt idx="230">
                  <c:v>47573</c:v>
                </c:pt>
                <c:pt idx="231">
                  <c:v>47603</c:v>
                </c:pt>
                <c:pt idx="232">
                  <c:v>47634</c:v>
                </c:pt>
                <c:pt idx="233">
                  <c:v>47664</c:v>
                </c:pt>
                <c:pt idx="234">
                  <c:v>47695</c:v>
                </c:pt>
                <c:pt idx="235">
                  <c:v>47726</c:v>
                </c:pt>
                <c:pt idx="236">
                  <c:v>47756</c:v>
                </c:pt>
                <c:pt idx="237">
                  <c:v>47787</c:v>
                </c:pt>
                <c:pt idx="238">
                  <c:v>47817</c:v>
                </c:pt>
                <c:pt idx="239">
                  <c:v>47848</c:v>
                </c:pt>
                <c:pt idx="240">
                  <c:v>47879</c:v>
                </c:pt>
                <c:pt idx="241">
                  <c:v>47907</c:v>
                </c:pt>
                <c:pt idx="242">
                  <c:v>47938</c:v>
                </c:pt>
                <c:pt idx="243">
                  <c:v>47968</c:v>
                </c:pt>
                <c:pt idx="244">
                  <c:v>47999</c:v>
                </c:pt>
                <c:pt idx="245">
                  <c:v>48029</c:v>
                </c:pt>
                <c:pt idx="246">
                  <c:v>48060</c:v>
                </c:pt>
                <c:pt idx="247">
                  <c:v>48091</c:v>
                </c:pt>
                <c:pt idx="248">
                  <c:v>48121</c:v>
                </c:pt>
                <c:pt idx="249">
                  <c:v>48152</c:v>
                </c:pt>
                <c:pt idx="250">
                  <c:v>48182</c:v>
                </c:pt>
                <c:pt idx="251">
                  <c:v>48213</c:v>
                </c:pt>
                <c:pt idx="252">
                  <c:v>48244</c:v>
                </c:pt>
                <c:pt idx="253">
                  <c:v>48273</c:v>
                </c:pt>
                <c:pt idx="254">
                  <c:v>48304</c:v>
                </c:pt>
                <c:pt idx="255">
                  <c:v>48334</c:v>
                </c:pt>
                <c:pt idx="256">
                  <c:v>48365</c:v>
                </c:pt>
                <c:pt idx="257">
                  <c:v>48395</c:v>
                </c:pt>
                <c:pt idx="258">
                  <c:v>48426</c:v>
                </c:pt>
                <c:pt idx="259">
                  <c:v>48457</c:v>
                </c:pt>
                <c:pt idx="260">
                  <c:v>48487</c:v>
                </c:pt>
                <c:pt idx="261">
                  <c:v>48518</c:v>
                </c:pt>
                <c:pt idx="262">
                  <c:v>48548</c:v>
                </c:pt>
                <c:pt idx="263">
                  <c:v>48579</c:v>
                </c:pt>
                <c:pt idx="264">
                  <c:v>48610</c:v>
                </c:pt>
                <c:pt idx="265">
                  <c:v>48638</c:v>
                </c:pt>
                <c:pt idx="266">
                  <c:v>48669</c:v>
                </c:pt>
                <c:pt idx="267">
                  <c:v>48699</c:v>
                </c:pt>
                <c:pt idx="268">
                  <c:v>48730</c:v>
                </c:pt>
                <c:pt idx="269">
                  <c:v>48760</c:v>
                </c:pt>
                <c:pt idx="270">
                  <c:v>48791</c:v>
                </c:pt>
                <c:pt idx="271">
                  <c:v>48822</c:v>
                </c:pt>
                <c:pt idx="272">
                  <c:v>48852</c:v>
                </c:pt>
                <c:pt idx="273">
                  <c:v>48883</c:v>
                </c:pt>
                <c:pt idx="274">
                  <c:v>48913</c:v>
                </c:pt>
                <c:pt idx="275">
                  <c:v>48944</c:v>
                </c:pt>
                <c:pt idx="276">
                  <c:v>48975</c:v>
                </c:pt>
                <c:pt idx="277">
                  <c:v>49003</c:v>
                </c:pt>
                <c:pt idx="278">
                  <c:v>49034</c:v>
                </c:pt>
                <c:pt idx="279">
                  <c:v>49064</c:v>
                </c:pt>
                <c:pt idx="280">
                  <c:v>49095</c:v>
                </c:pt>
                <c:pt idx="281">
                  <c:v>49125</c:v>
                </c:pt>
                <c:pt idx="282">
                  <c:v>49156</c:v>
                </c:pt>
                <c:pt idx="283">
                  <c:v>49187</c:v>
                </c:pt>
                <c:pt idx="284">
                  <c:v>49217</c:v>
                </c:pt>
                <c:pt idx="285">
                  <c:v>49248</c:v>
                </c:pt>
                <c:pt idx="286">
                  <c:v>49278</c:v>
                </c:pt>
                <c:pt idx="287">
                  <c:v>49309</c:v>
                </c:pt>
                <c:pt idx="288">
                  <c:v>49340</c:v>
                </c:pt>
                <c:pt idx="289">
                  <c:v>49368</c:v>
                </c:pt>
                <c:pt idx="290">
                  <c:v>49399</c:v>
                </c:pt>
                <c:pt idx="291">
                  <c:v>49429</c:v>
                </c:pt>
                <c:pt idx="292">
                  <c:v>49460</c:v>
                </c:pt>
                <c:pt idx="293">
                  <c:v>49490</c:v>
                </c:pt>
                <c:pt idx="294">
                  <c:v>49521</c:v>
                </c:pt>
                <c:pt idx="295">
                  <c:v>49552</c:v>
                </c:pt>
                <c:pt idx="296">
                  <c:v>49582</c:v>
                </c:pt>
                <c:pt idx="297">
                  <c:v>49613</c:v>
                </c:pt>
                <c:pt idx="298">
                  <c:v>49643</c:v>
                </c:pt>
                <c:pt idx="299">
                  <c:v>49674</c:v>
                </c:pt>
                <c:pt idx="300">
                  <c:v>49705</c:v>
                </c:pt>
                <c:pt idx="301">
                  <c:v>49734</c:v>
                </c:pt>
                <c:pt idx="302">
                  <c:v>49765</c:v>
                </c:pt>
                <c:pt idx="303">
                  <c:v>49795</c:v>
                </c:pt>
                <c:pt idx="304">
                  <c:v>49826</c:v>
                </c:pt>
                <c:pt idx="305">
                  <c:v>49856</c:v>
                </c:pt>
                <c:pt idx="306">
                  <c:v>49887</c:v>
                </c:pt>
                <c:pt idx="307">
                  <c:v>49918</c:v>
                </c:pt>
                <c:pt idx="308">
                  <c:v>49948</c:v>
                </c:pt>
                <c:pt idx="309">
                  <c:v>49979</c:v>
                </c:pt>
                <c:pt idx="310">
                  <c:v>50009</c:v>
                </c:pt>
                <c:pt idx="311">
                  <c:v>50040</c:v>
                </c:pt>
                <c:pt idx="312">
                  <c:v>50071</c:v>
                </c:pt>
                <c:pt idx="313">
                  <c:v>50099</c:v>
                </c:pt>
                <c:pt idx="314">
                  <c:v>50130</c:v>
                </c:pt>
                <c:pt idx="315">
                  <c:v>50160</c:v>
                </c:pt>
                <c:pt idx="316">
                  <c:v>50191</c:v>
                </c:pt>
                <c:pt idx="317">
                  <c:v>50221</c:v>
                </c:pt>
                <c:pt idx="318">
                  <c:v>50252</c:v>
                </c:pt>
                <c:pt idx="319">
                  <c:v>50283</c:v>
                </c:pt>
                <c:pt idx="320">
                  <c:v>50313</c:v>
                </c:pt>
                <c:pt idx="321">
                  <c:v>50344</c:v>
                </c:pt>
                <c:pt idx="322">
                  <c:v>50374</c:v>
                </c:pt>
                <c:pt idx="323">
                  <c:v>50405</c:v>
                </c:pt>
                <c:pt idx="324">
                  <c:v>50436</c:v>
                </c:pt>
                <c:pt idx="325">
                  <c:v>50464</c:v>
                </c:pt>
                <c:pt idx="326">
                  <c:v>50495</c:v>
                </c:pt>
                <c:pt idx="327">
                  <c:v>50525</c:v>
                </c:pt>
                <c:pt idx="328">
                  <c:v>50556</c:v>
                </c:pt>
                <c:pt idx="329">
                  <c:v>50586</c:v>
                </c:pt>
                <c:pt idx="330">
                  <c:v>50617</c:v>
                </c:pt>
                <c:pt idx="331">
                  <c:v>50648</c:v>
                </c:pt>
                <c:pt idx="332">
                  <c:v>50678</c:v>
                </c:pt>
                <c:pt idx="333">
                  <c:v>50709</c:v>
                </c:pt>
                <c:pt idx="334">
                  <c:v>50739</c:v>
                </c:pt>
                <c:pt idx="335">
                  <c:v>50770</c:v>
                </c:pt>
              </c:numCache>
            </c:numRef>
          </c:cat>
          <c:val>
            <c:numRef>
              <c:f>'CU Resid Mensual'!$C$2:$C$337</c:f>
              <c:numCache>
                <c:formatCode>General</c:formatCode>
                <c:ptCount val="336"/>
                <c:pt idx="131" formatCode="#,##0.0\ ">
                  <c:v>14.279034668409107</c:v>
                </c:pt>
                <c:pt idx="132" formatCode="#,##0.0\ ">
                  <c:v>15.563389963686015</c:v>
                </c:pt>
                <c:pt idx="133" formatCode="#,##0.0\ ">
                  <c:v>15.918761442247837</c:v>
                </c:pt>
                <c:pt idx="134" formatCode="#,##0.0\ ">
                  <c:v>14.830155568208861</c:v>
                </c:pt>
                <c:pt idx="135" formatCode="#,##0.0\ ">
                  <c:v>14.699432009965323</c:v>
                </c:pt>
                <c:pt idx="136" formatCode="#,##0.0\ ">
                  <c:v>14.139694970319985</c:v>
                </c:pt>
                <c:pt idx="137" formatCode="#,##0.0\ ">
                  <c:v>13.439021511721883</c:v>
                </c:pt>
                <c:pt idx="138" formatCode="#,##0.0\ ">
                  <c:v>13.292611406028007</c:v>
                </c:pt>
                <c:pt idx="139" formatCode="#,##0.0\ ">
                  <c:v>13.268800854573591</c:v>
                </c:pt>
                <c:pt idx="140" formatCode="#,##0.0\ ">
                  <c:v>13.448717357855497</c:v>
                </c:pt>
                <c:pt idx="141" formatCode="#,##0.0\ ">
                  <c:v>13.714563082895706</c:v>
                </c:pt>
                <c:pt idx="142" formatCode="#,##0.0\ ">
                  <c:v>14.025778044855466</c:v>
                </c:pt>
                <c:pt idx="143" formatCode="#,##0.0\ ">
                  <c:v>14.387858372465455</c:v>
                </c:pt>
                <c:pt idx="144" formatCode="#,##0.0\ ">
                  <c:v>15.672213667742364</c:v>
                </c:pt>
                <c:pt idx="145" formatCode="#,##0.0\ ">
                  <c:v>15.906436394660371</c:v>
                </c:pt>
                <c:pt idx="146" formatCode="#,##0.0\ ">
                  <c:v>14.938979272265209</c:v>
                </c:pt>
                <c:pt idx="147" formatCode="#,##0.0\ ">
                  <c:v>14.795545071556383</c:v>
                </c:pt>
                <c:pt idx="148" formatCode="#,##0.0\ ">
                  <c:v>14.248518674376333</c:v>
                </c:pt>
                <c:pt idx="149" formatCode="#,##0.0\ ">
                  <c:v>13.566019860439848</c:v>
                </c:pt>
                <c:pt idx="150" formatCode="#,##0.0\ ">
                  <c:v>13.401435110084355</c:v>
                </c:pt>
                <c:pt idx="151" formatCode="#,##0.0\ ">
                  <c:v>13.37762455862994</c:v>
                </c:pt>
                <c:pt idx="152" formatCode="#,##0.0\ ">
                  <c:v>13.559776993006791</c:v>
                </c:pt>
                <c:pt idx="153" formatCode="#,##0.0\ ">
                  <c:v>13.823386786952055</c:v>
                </c:pt>
                <c:pt idx="154" formatCode="#,##0.0\ ">
                  <c:v>14.134601748911814</c:v>
                </c:pt>
                <c:pt idx="155" formatCode="#,##0.0\ ">
                  <c:v>14.496682076521804</c:v>
                </c:pt>
                <c:pt idx="156" formatCode="#,##0.0\ ">
                  <c:v>15.781037371798712</c:v>
                </c:pt>
                <c:pt idx="157" formatCode="#,##0.0\ ">
                  <c:v>16.02362519610665</c:v>
                </c:pt>
                <c:pt idx="158" formatCode="#,##0.0\ ">
                  <c:v>15.047802976321558</c:v>
                </c:pt>
                <c:pt idx="159" formatCode="#,##0.0\ ">
                  <c:v>14.904368775612731</c:v>
                </c:pt>
                <c:pt idx="160" formatCode="#,##0.0\ ">
                  <c:v>14.357342378432682</c:v>
                </c:pt>
                <c:pt idx="161" formatCode="#,##0.0\ ">
                  <c:v>13.674843564496197</c:v>
                </c:pt>
                <c:pt idx="162" formatCode="#,##0.0\ ">
                  <c:v>13.510258814140704</c:v>
                </c:pt>
                <c:pt idx="163" formatCode="#,##0.0\ ">
                  <c:v>13.486448262686288</c:v>
                </c:pt>
                <c:pt idx="164" formatCode="#,##0.0\ ">
                  <c:v>13.668600697063139</c:v>
                </c:pt>
                <c:pt idx="165" formatCode="#,##0.0\ ">
                  <c:v>13.932210491008403</c:v>
                </c:pt>
                <c:pt idx="166" formatCode="#,##0.0\ ">
                  <c:v>14.243425452968163</c:v>
                </c:pt>
                <c:pt idx="167" formatCode="#,##0.0\ ">
                  <c:v>14.605505780578152</c:v>
                </c:pt>
                <c:pt idx="168" formatCode="#,##0.0\ ">
                  <c:v>15.889861075855061</c:v>
                </c:pt>
                <c:pt idx="169" formatCode="#,##0.0\ ">
                  <c:v>16.124083802773068</c:v>
                </c:pt>
                <c:pt idx="170" formatCode="#,##0.0\ ">
                  <c:v>15.156626680377906</c:v>
                </c:pt>
                <c:pt idx="171" formatCode="#,##0.0\ ">
                  <c:v>15.01319247966908</c:v>
                </c:pt>
                <c:pt idx="172" formatCode="#,##0.0\ ">
                  <c:v>14.46616608248903</c:v>
                </c:pt>
                <c:pt idx="173" formatCode="#,##0.0\ ">
                  <c:v>13.783667268552545</c:v>
                </c:pt>
                <c:pt idx="174" formatCode="#,##0.0\ ">
                  <c:v>13.619082518197052</c:v>
                </c:pt>
                <c:pt idx="175" formatCode="#,##0.0\ ">
                  <c:v>13.595271966742636</c:v>
                </c:pt>
                <c:pt idx="176" formatCode="#,##0.0\ ">
                  <c:v>13.777424401119488</c:v>
                </c:pt>
                <c:pt idx="177" formatCode="#,##0.0\ ">
                  <c:v>14.04103419506475</c:v>
                </c:pt>
                <c:pt idx="178" formatCode="#,##0.0\ ">
                  <c:v>14.352249157024509</c:v>
                </c:pt>
                <c:pt idx="179" formatCode="#,##0.0\ ">
                  <c:v>14.714329484634499</c:v>
                </c:pt>
                <c:pt idx="180" formatCode="#,##0.0\ ">
                  <c:v>15.998684779911407</c:v>
                </c:pt>
                <c:pt idx="181" formatCode="#,##0.0\ ">
                  <c:v>16.232907506829413</c:v>
                </c:pt>
                <c:pt idx="182" formatCode="#,##0.0\ ">
                  <c:v>15.265450384434253</c:v>
                </c:pt>
                <c:pt idx="183" formatCode="#,##0.0\ ">
                  <c:v>15.122016183725426</c:v>
                </c:pt>
                <c:pt idx="184" formatCode="#,##0.0\ ">
                  <c:v>14.574989786545377</c:v>
                </c:pt>
                <c:pt idx="185" formatCode="#,##0.0\ ">
                  <c:v>13.89249097260889</c:v>
                </c:pt>
                <c:pt idx="186" formatCode="#,##0.0\ ">
                  <c:v>13.727906222253399</c:v>
                </c:pt>
                <c:pt idx="187" formatCode="#,##0.0\ ">
                  <c:v>13.704095670798983</c:v>
                </c:pt>
                <c:pt idx="188" formatCode="#,##0.0\ ">
                  <c:v>13.886248105175834</c:v>
                </c:pt>
                <c:pt idx="189" formatCode="#,##0.0\ ">
                  <c:v>14.149857899121098</c:v>
                </c:pt>
                <c:pt idx="190" formatCode="#,##0.0\ ">
                  <c:v>14.461072861080858</c:v>
                </c:pt>
                <c:pt idx="191" formatCode="#,##0.0\ ">
                  <c:v>14.823153188690847</c:v>
                </c:pt>
                <c:pt idx="192" formatCode="#,##0.0\ ">
                  <c:v>16.107508483967756</c:v>
                </c:pt>
                <c:pt idx="193" formatCode="#,##0.0\ ">
                  <c:v>16.341731210885762</c:v>
                </c:pt>
                <c:pt idx="194" formatCode="#,##0.0\ ">
                  <c:v>15.374274088490601</c:v>
                </c:pt>
                <c:pt idx="195" formatCode="#,##0.0\ ">
                  <c:v>15.230839887781775</c:v>
                </c:pt>
                <c:pt idx="196" formatCode="#,##0.0\ ">
                  <c:v>14.683813490601725</c:v>
                </c:pt>
                <c:pt idx="197" formatCode="#,##0.0\ ">
                  <c:v>14.001314676665238</c:v>
                </c:pt>
                <c:pt idx="198" formatCode="#,##0.0\ ">
                  <c:v>13.836729926309747</c:v>
                </c:pt>
                <c:pt idx="199" formatCode="#,##0.0\ ">
                  <c:v>13.812919374855332</c:v>
                </c:pt>
                <c:pt idx="200" formatCode="#,##0.0\ ">
                  <c:v>13.995071809232183</c:v>
                </c:pt>
                <c:pt idx="201" formatCode="#,##0.0\ ">
                  <c:v>14.258681603177447</c:v>
                </c:pt>
                <c:pt idx="202" formatCode="#,##0.0\ ">
                  <c:v>14.569896565137206</c:v>
                </c:pt>
                <c:pt idx="203" formatCode="#,##0.0\ ">
                  <c:v>14.931976892747196</c:v>
                </c:pt>
                <c:pt idx="204" formatCode="#,##0.0\ ">
                  <c:v>16.216332188024104</c:v>
                </c:pt>
                <c:pt idx="205" formatCode="#,##0.0\ ">
                  <c:v>16.45892001233204</c:v>
                </c:pt>
                <c:pt idx="206" formatCode="#,##0.0\ ">
                  <c:v>15.48309779254695</c:v>
                </c:pt>
                <c:pt idx="207" formatCode="#,##0.0\ ">
                  <c:v>15.339663591838123</c:v>
                </c:pt>
                <c:pt idx="208" formatCode="#,##0.0\ ">
                  <c:v>14.792637194658074</c:v>
                </c:pt>
                <c:pt idx="209" formatCode="#,##0.0\ ">
                  <c:v>14.110138380721587</c:v>
                </c:pt>
                <c:pt idx="210" formatCode="#,##0.0\ ">
                  <c:v>13.945553630366096</c:v>
                </c:pt>
                <c:pt idx="211" formatCode="#,##0.0\ ">
                  <c:v>13.92174307891168</c:v>
                </c:pt>
                <c:pt idx="212" formatCode="#,##0.0\ ">
                  <c:v>14.103895513288531</c:v>
                </c:pt>
                <c:pt idx="213" formatCode="#,##0.0\ ">
                  <c:v>14.367505307233795</c:v>
                </c:pt>
                <c:pt idx="214" formatCode="#,##0.0\ ">
                  <c:v>14.678720269193555</c:v>
                </c:pt>
                <c:pt idx="215" formatCode="#,##0.0\ ">
                  <c:v>15.040800596803544</c:v>
                </c:pt>
                <c:pt idx="216" formatCode="#,##0.0\ ">
                  <c:v>16.325155892080453</c:v>
                </c:pt>
                <c:pt idx="217" formatCode="#,##0.0\ ">
                  <c:v>16.559378618998458</c:v>
                </c:pt>
                <c:pt idx="218" formatCode="#,##0.0\ ">
                  <c:v>15.591921496603298</c:v>
                </c:pt>
                <c:pt idx="219" formatCode="#,##0.0\ ">
                  <c:v>15.448487295894472</c:v>
                </c:pt>
                <c:pt idx="220" formatCode="#,##0.0\ ">
                  <c:v>14.901460898714422</c:v>
                </c:pt>
                <c:pt idx="221" formatCode="#,##0.0\ ">
                  <c:v>14.218962084777935</c:v>
                </c:pt>
                <c:pt idx="222" formatCode="#,##0.0\ ">
                  <c:v>14.054377334422444</c:v>
                </c:pt>
                <c:pt idx="223" formatCode="#,##0.0\ ">
                  <c:v>14.030566782968029</c:v>
                </c:pt>
                <c:pt idx="224" formatCode="#,##0.0\ ">
                  <c:v>14.21271921734488</c:v>
                </c:pt>
                <c:pt idx="225" formatCode="#,##0.0\ ">
                  <c:v>14.476329011290144</c:v>
                </c:pt>
                <c:pt idx="226" formatCode="#,##0.0\ ">
                  <c:v>14.787543973249903</c:v>
                </c:pt>
                <c:pt idx="227" formatCode="#,##0.0\ ">
                  <c:v>15.149624300859893</c:v>
                </c:pt>
                <c:pt idx="228" formatCode="#,##0.0\ ">
                  <c:v>16.433979596136801</c:v>
                </c:pt>
                <c:pt idx="229" formatCode="#,##0.0\ ">
                  <c:v>16.668202323054807</c:v>
                </c:pt>
                <c:pt idx="230" formatCode="#,##0.0\ ">
                  <c:v>15.700745200659647</c:v>
                </c:pt>
                <c:pt idx="231" formatCode="#,##0.0\ ">
                  <c:v>15.55731099995082</c:v>
                </c:pt>
                <c:pt idx="232" formatCode="#,##0.0\ ">
                  <c:v>15.010284602770771</c:v>
                </c:pt>
                <c:pt idx="233" formatCode="#,##0.0\ ">
                  <c:v>14.327785788834284</c:v>
                </c:pt>
                <c:pt idx="234" formatCode="#,##0.0\ ">
                  <c:v>14.163201038478793</c:v>
                </c:pt>
                <c:pt idx="235" formatCode="#,##0.0\ ">
                  <c:v>14.139390487024377</c:v>
                </c:pt>
                <c:pt idx="236" formatCode="#,##0.0\ ">
                  <c:v>14.321542921401228</c:v>
                </c:pt>
                <c:pt idx="237" formatCode="#,##0.0\ ">
                  <c:v>14.585152715346492</c:v>
                </c:pt>
                <c:pt idx="238" formatCode="#,##0.0\ ">
                  <c:v>14.896367677306252</c:v>
                </c:pt>
                <c:pt idx="239" formatCode="#,##0.0\ ">
                  <c:v>15.258448004916241</c:v>
                </c:pt>
                <c:pt idx="240" formatCode="#,##0.0\ ">
                  <c:v>16.54280330019315</c:v>
                </c:pt>
                <c:pt idx="241" formatCode="#,##0.0\ ">
                  <c:v>16.777026027111155</c:v>
                </c:pt>
                <c:pt idx="242" formatCode="#,##0.0\ ">
                  <c:v>15.809568904715995</c:v>
                </c:pt>
                <c:pt idx="243" formatCode="#,##0.0\ ">
                  <c:v>15.666134704007169</c:v>
                </c:pt>
                <c:pt idx="244" formatCode="#,##0.0\ ">
                  <c:v>15.119108306827119</c:v>
                </c:pt>
                <c:pt idx="245" formatCode="#,##0.0\ ">
                  <c:v>14.436609492890632</c:v>
                </c:pt>
                <c:pt idx="246" formatCode="#,##0.0\ ">
                  <c:v>14.272024742535141</c:v>
                </c:pt>
                <c:pt idx="247" formatCode="#,##0.0\ ">
                  <c:v>14.248214191080725</c:v>
                </c:pt>
                <c:pt idx="248" formatCode="#,##0.0\ ">
                  <c:v>14.430366625457577</c:v>
                </c:pt>
                <c:pt idx="249" formatCode="#,##0.0\ ">
                  <c:v>14.693976419402841</c:v>
                </c:pt>
                <c:pt idx="250" formatCode="#,##0.0\ ">
                  <c:v>15.0051913813626</c:v>
                </c:pt>
                <c:pt idx="251" formatCode="#,##0.0\ ">
                  <c:v>15.36727170897259</c:v>
                </c:pt>
                <c:pt idx="252" formatCode="#,##0.0\ ">
                  <c:v>16.651627004249498</c:v>
                </c:pt>
                <c:pt idx="253" formatCode="#,##0.0\ ">
                  <c:v>16.894214828557434</c:v>
                </c:pt>
                <c:pt idx="254" formatCode="#,##0.0\ ">
                  <c:v>15.918392608772344</c:v>
                </c:pt>
                <c:pt idx="255" formatCode="#,##0.0\ ">
                  <c:v>15.774958408063517</c:v>
                </c:pt>
                <c:pt idx="256" formatCode="#,##0.0\ ">
                  <c:v>15.227932010883466</c:v>
                </c:pt>
                <c:pt idx="257" formatCode="#,##0.0\ ">
                  <c:v>14.545433196946981</c:v>
                </c:pt>
                <c:pt idx="258" formatCode="#,##0.0\ ">
                  <c:v>14.380848446591488</c:v>
                </c:pt>
                <c:pt idx="259" formatCode="#,##0.0\ ">
                  <c:v>14.357037895137072</c:v>
                </c:pt>
                <c:pt idx="260" formatCode="#,##0.0\ ">
                  <c:v>14.539190329513923</c:v>
                </c:pt>
                <c:pt idx="261" formatCode="#,##0.0\ ">
                  <c:v>14.802800123459187</c:v>
                </c:pt>
                <c:pt idx="262" formatCode="#,##0.0\ ">
                  <c:v>15.114015085418947</c:v>
                </c:pt>
                <c:pt idx="263" formatCode="#,##0.0\ ">
                  <c:v>15.476095413028936</c:v>
                </c:pt>
                <c:pt idx="264" formatCode="#,##0.0\ ">
                  <c:v>16.760450708305846</c:v>
                </c:pt>
                <c:pt idx="265" formatCode="#,##0.0\ ">
                  <c:v>16.994673435223852</c:v>
                </c:pt>
                <c:pt idx="266" formatCode="#,##0.0\ ">
                  <c:v>16.027216312828688</c:v>
                </c:pt>
                <c:pt idx="267" formatCode="#,##0.0\ ">
                  <c:v>15.883782112119864</c:v>
                </c:pt>
                <c:pt idx="268" formatCode="#,##0.0\ ">
                  <c:v>15.336755714939814</c:v>
                </c:pt>
                <c:pt idx="269" formatCode="#,##0.0\ ">
                  <c:v>14.654256901003329</c:v>
                </c:pt>
                <c:pt idx="270" formatCode="#,##0.0\ ">
                  <c:v>14.489672150647836</c:v>
                </c:pt>
                <c:pt idx="271" formatCode="#,##0.0\ ">
                  <c:v>14.465861599193421</c:v>
                </c:pt>
                <c:pt idx="272" formatCode="#,##0.0\ ">
                  <c:v>14.648014033570272</c:v>
                </c:pt>
                <c:pt idx="273" formatCode="#,##0.0\ ">
                  <c:v>14.911623827515536</c:v>
                </c:pt>
                <c:pt idx="274" formatCode="#,##0.0\ ">
                  <c:v>15.222838789475295</c:v>
                </c:pt>
                <c:pt idx="275" formatCode="#,##0.0\ ">
                  <c:v>15.584919117085285</c:v>
                </c:pt>
                <c:pt idx="276" formatCode="#,##0.0\ ">
                  <c:v>16.869274412362195</c:v>
                </c:pt>
                <c:pt idx="277" formatCode="#,##0.0\ ">
                  <c:v>17.103497139280201</c:v>
                </c:pt>
                <c:pt idx="278" formatCode="#,##0.0\ ">
                  <c:v>16.136040016885037</c:v>
                </c:pt>
                <c:pt idx="279" formatCode="#,##0.0\ ">
                  <c:v>15.992605816176212</c:v>
                </c:pt>
                <c:pt idx="280" formatCode="#,##0.0\ ">
                  <c:v>15.445579418996163</c:v>
                </c:pt>
                <c:pt idx="281" formatCode="#,##0.0\ ">
                  <c:v>14.763080605059677</c:v>
                </c:pt>
                <c:pt idx="282" formatCode="#,##0.0\ ">
                  <c:v>14.598495854704185</c:v>
                </c:pt>
                <c:pt idx="283" formatCode="#,##0.0\ ">
                  <c:v>14.574685303249769</c:v>
                </c:pt>
                <c:pt idx="284" formatCode="#,##0.0\ ">
                  <c:v>14.75683773762662</c:v>
                </c:pt>
                <c:pt idx="285" formatCode="#,##0.0\ ">
                  <c:v>15.020447531571884</c:v>
                </c:pt>
                <c:pt idx="286" formatCode="#,##0.0\ ">
                  <c:v>15.331662493531644</c:v>
                </c:pt>
                <c:pt idx="287" formatCode="#,##0.0\ ">
                  <c:v>15.693742821141633</c:v>
                </c:pt>
                <c:pt idx="288" formatCode="#,##0.0\ ">
                  <c:v>16.978098116418543</c:v>
                </c:pt>
                <c:pt idx="289" formatCode="#,##0.0\ ">
                  <c:v>17.212320843336549</c:v>
                </c:pt>
                <c:pt idx="290" formatCode="#,##0.0\ ">
                  <c:v>16.244863720941385</c:v>
                </c:pt>
                <c:pt idx="291" formatCode="#,##0.0\ ">
                  <c:v>16.101429520232561</c:v>
                </c:pt>
                <c:pt idx="292" formatCode="#,##0.0\ ">
                  <c:v>15.554403123052511</c:v>
                </c:pt>
                <c:pt idx="293" formatCode="#,##0.0\ ">
                  <c:v>14.871904309116026</c:v>
                </c:pt>
                <c:pt idx="294" formatCode="#,##0.0\ ">
                  <c:v>14.707319558760533</c:v>
                </c:pt>
                <c:pt idx="295" formatCode="#,##0.0\ ">
                  <c:v>14.683509007306117</c:v>
                </c:pt>
                <c:pt idx="296" formatCode="#,##0.0\ ">
                  <c:v>14.865661441682969</c:v>
                </c:pt>
                <c:pt idx="297" formatCode="#,##0.0\ ">
                  <c:v>15.129271235628233</c:v>
                </c:pt>
                <c:pt idx="298" formatCode="#,##0.0\ ">
                  <c:v>15.440486197587992</c:v>
                </c:pt>
                <c:pt idx="299" formatCode="#,##0.0\ ">
                  <c:v>15.802566525197982</c:v>
                </c:pt>
                <c:pt idx="300" formatCode="#,##0.0\ ">
                  <c:v>17.086921820474892</c:v>
                </c:pt>
                <c:pt idx="301" formatCode="#,##0.0\ ">
                  <c:v>17.329509644782828</c:v>
                </c:pt>
                <c:pt idx="302" formatCode="#,##0.0\ ">
                  <c:v>16.353687424997734</c:v>
                </c:pt>
                <c:pt idx="303" formatCode="#,##0.0\ ">
                  <c:v>16.210253224288909</c:v>
                </c:pt>
                <c:pt idx="304" formatCode="#,##0.0\ ">
                  <c:v>15.663226827108859</c:v>
                </c:pt>
                <c:pt idx="305" formatCode="#,##0.0\ ">
                  <c:v>14.980728013172374</c:v>
                </c:pt>
                <c:pt idx="306" formatCode="#,##0.0\ ">
                  <c:v>14.816143262816881</c:v>
                </c:pt>
                <c:pt idx="307" formatCode="#,##0.0\ ">
                  <c:v>14.792332711362466</c:v>
                </c:pt>
                <c:pt idx="308" formatCode="#,##0.0\ ">
                  <c:v>14.974485145739317</c:v>
                </c:pt>
                <c:pt idx="309" formatCode="#,##0.0\ ">
                  <c:v>15.238094939684581</c:v>
                </c:pt>
                <c:pt idx="310" formatCode="#,##0.0\ ">
                  <c:v>15.549309901644341</c:v>
                </c:pt>
                <c:pt idx="311" formatCode="#,##0.0\ ">
                  <c:v>15.91139022925433</c:v>
                </c:pt>
                <c:pt idx="312" formatCode="#,##0.0\ ">
                  <c:v>17.19574552453124</c:v>
                </c:pt>
                <c:pt idx="313" formatCode="#,##0.0\ ">
                  <c:v>17.429968251449246</c:v>
                </c:pt>
                <c:pt idx="314" formatCode="#,##0.0\ ">
                  <c:v>16.462511129054082</c:v>
                </c:pt>
                <c:pt idx="315" formatCode="#,##0.0\ ">
                  <c:v>16.319076928345257</c:v>
                </c:pt>
                <c:pt idx="316" formatCode="#,##0.0\ ">
                  <c:v>15.772050531165208</c:v>
                </c:pt>
                <c:pt idx="317" formatCode="#,##0.0\ ">
                  <c:v>15.089551717228723</c:v>
                </c:pt>
                <c:pt idx="318" formatCode="#,##0.0\ ">
                  <c:v>14.92496696687323</c:v>
                </c:pt>
                <c:pt idx="319" formatCode="#,##0.0\ ">
                  <c:v>14.901156415418814</c:v>
                </c:pt>
                <c:pt idx="320" formatCode="#,##0.0\ ">
                  <c:v>15.083308849795664</c:v>
                </c:pt>
                <c:pt idx="321" formatCode="#,##0.0\ ">
                  <c:v>15.346918643740928</c:v>
                </c:pt>
                <c:pt idx="322" formatCode="#,##0.0\ ">
                  <c:v>15.658133605700687</c:v>
                </c:pt>
                <c:pt idx="323" formatCode="#,##0.0\ ">
                  <c:v>16.020213933310675</c:v>
                </c:pt>
                <c:pt idx="324" formatCode="#,##0.0\ ">
                  <c:v>17.304569228587585</c:v>
                </c:pt>
                <c:pt idx="325" formatCode="#,##0.0\ ">
                  <c:v>17.538791955505591</c:v>
                </c:pt>
                <c:pt idx="326" formatCode="#,##0.0\ ">
                  <c:v>16.571334833110431</c:v>
                </c:pt>
                <c:pt idx="327" formatCode="#,##0.0\ ">
                  <c:v>16.427900632401602</c:v>
                </c:pt>
                <c:pt idx="328" formatCode="#,##0.0\ ">
                  <c:v>15.880874235221555</c:v>
                </c:pt>
                <c:pt idx="329" formatCode="#,##0.0\ ">
                  <c:v>15.198375421285068</c:v>
                </c:pt>
                <c:pt idx="330" formatCode="#,##0.0\ ">
                  <c:v>15.033790670929577</c:v>
                </c:pt>
                <c:pt idx="331" formatCode="#,##0.0\ ">
                  <c:v>15.009980119475161</c:v>
                </c:pt>
                <c:pt idx="332" formatCode="#,##0.0\ ">
                  <c:v>15.192132553852012</c:v>
                </c:pt>
                <c:pt idx="333" formatCode="#,##0.0\ ">
                  <c:v>15.455742347797276</c:v>
                </c:pt>
                <c:pt idx="334" formatCode="#,##0.0\ ">
                  <c:v>15.766957309757036</c:v>
                </c:pt>
                <c:pt idx="335" formatCode="#,##0.0\ ">
                  <c:v>16.129037637367023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B3-4CBB-AC11-738A4AAE480A}"/>
            </c:ext>
          </c:extLst>
        </c:ser>
        <c:ser>
          <c:idx val="2"/>
          <c:order val="2"/>
          <c:tx>
            <c:strRef>
              <c:f>'CU Resid Mensual'!$D$1</c:f>
              <c:strCache>
                <c:ptCount val="1"/>
                <c:pt idx="0">
                  <c:v>Límite de confianza inferior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'CU Resid Mensual'!$A$2:$A$337</c:f>
              <c:numCache>
                <c:formatCode>mmm\-yy</c:formatCode>
                <c:ptCount val="336"/>
                <c:pt idx="0">
                  <c:v>40574</c:v>
                </c:pt>
                <c:pt idx="1">
                  <c:v>40602</c:v>
                </c:pt>
                <c:pt idx="2">
                  <c:v>40633</c:v>
                </c:pt>
                <c:pt idx="3">
                  <c:v>40663</c:v>
                </c:pt>
                <c:pt idx="4">
                  <c:v>40694</c:v>
                </c:pt>
                <c:pt idx="5">
                  <c:v>40724</c:v>
                </c:pt>
                <c:pt idx="6">
                  <c:v>40755</c:v>
                </c:pt>
                <c:pt idx="7">
                  <c:v>40786</c:v>
                </c:pt>
                <c:pt idx="8">
                  <c:v>40816</c:v>
                </c:pt>
                <c:pt idx="9">
                  <c:v>40847</c:v>
                </c:pt>
                <c:pt idx="10">
                  <c:v>40877</c:v>
                </c:pt>
                <c:pt idx="11">
                  <c:v>40908</c:v>
                </c:pt>
                <c:pt idx="12">
                  <c:v>40939</c:v>
                </c:pt>
                <c:pt idx="13">
                  <c:v>40968</c:v>
                </c:pt>
                <c:pt idx="14">
                  <c:v>40999</c:v>
                </c:pt>
                <c:pt idx="15">
                  <c:v>41029</c:v>
                </c:pt>
                <c:pt idx="16">
                  <c:v>41060</c:v>
                </c:pt>
                <c:pt idx="17">
                  <c:v>41090</c:v>
                </c:pt>
                <c:pt idx="18">
                  <c:v>41121</c:v>
                </c:pt>
                <c:pt idx="19">
                  <c:v>41152</c:v>
                </c:pt>
                <c:pt idx="20">
                  <c:v>41182</c:v>
                </c:pt>
                <c:pt idx="21">
                  <c:v>41213</c:v>
                </c:pt>
                <c:pt idx="22">
                  <c:v>41243</c:v>
                </c:pt>
                <c:pt idx="23">
                  <c:v>41274</c:v>
                </c:pt>
                <c:pt idx="24">
                  <c:v>41305</c:v>
                </c:pt>
                <c:pt idx="25">
                  <c:v>41333</c:v>
                </c:pt>
                <c:pt idx="26">
                  <c:v>41364</c:v>
                </c:pt>
                <c:pt idx="27">
                  <c:v>41394</c:v>
                </c:pt>
                <c:pt idx="28">
                  <c:v>41425</c:v>
                </c:pt>
                <c:pt idx="29">
                  <c:v>41455</c:v>
                </c:pt>
                <c:pt idx="30">
                  <c:v>41486</c:v>
                </c:pt>
                <c:pt idx="31">
                  <c:v>41517</c:v>
                </c:pt>
                <c:pt idx="32">
                  <c:v>41547</c:v>
                </c:pt>
                <c:pt idx="33">
                  <c:v>41578</c:v>
                </c:pt>
                <c:pt idx="34">
                  <c:v>41608</c:v>
                </c:pt>
                <c:pt idx="35">
                  <c:v>41639</c:v>
                </c:pt>
                <c:pt idx="36">
                  <c:v>41670</c:v>
                </c:pt>
                <c:pt idx="37">
                  <c:v>41698</c:v>
                </c:pt>
                <c:pt idx="38">
                  <c:v>41729</c:v>
                </c:pt>
                <c:pt idx="39">
                  <c:v>41759</c:v>
                </c:pt>
                <c:pt idx="40">
                  <c:v>41790</c:v>
                </c:pt>
                <c:pt idx="41">
                  <c:v>41820</c:v>
                </c:pt>
                <c:pt idx="42">
                  <c:v>41851</c:v>
                </c:pt>
                <c:pt idx="43">
                  <c:v>41882</c:v>
                </c:pt>
                <c:pt idx="44">
                  <c:v>41912</c:v>
                </c:pt>
                <c:pt idx="45">
                  <c:v>41943</c:v>
                </c:pt>
                <c:pt idx="46">
                  <c:v>41973</c:v>
                </c:pt>
                <c:pt idx="47">
                  <c:v>42004</c:v>
                </c:pt>
                <c:pt idx="48">
                  <c:v>42035</c:v>
                </c:pt>
                <c:pt idx="49">
                  <c:v>42063</c:v>
                </c:pt>
                <c:pt idx="50">
                  <c:v>42094</c:v>
                </c:pt>
                <c:pt idx="51">
                  <c:v>42124</c:v>
                </c:pt>
                <c:pt idx="52">
                  <c:v>42155</c:v>
                </c:pt>
                <c:pt idx="53">
                  <c:v>42185</c:v>
                </c:pt>
                <c:pt idx="54">
                  <c:v>42216</c:v>
                </c:pt>
                <c:pt idx="55">
                  <c:v>42247</c:v>
                </c:pt>
                <c:pt idx="56">
                  <c:v>42277</c:v>
                </c:pt>
                <c:pt idx="57">
                  <c:v>42308</c:v>
                </c:pt>
                <c:pt idx="58">
                  <c:v>42338</c:v>
                </c:pt>
                <c:pt idx="59">
                  <c:v>42369</c:v>
                </c:pt>
                <c:pt idx="60">
                  <c:v>42400</c:v>
                </c:pt>
                <c:pt idx="61">
                  <c:v>42429</c:v>
                </c:pt>
                <c:pt idx="62">
                  <c:v>42460</c:v>
                </c:pt>
                <c:pt idx="63">
                  <c:v>42490</c:v>
                </c:pt>
                <c:pt idx="64">
                  <c:v>42521</c:v>
                </c:pt>
                <c:pt idx="65">
                  <c:v>42551</c:v>
                </c:pt>
                <c:pt idx="66">
                  <c:v>42582</c:v>
                </c:pt>
                <c:pt idx="67">
                  <c:v>42613</c:v>
                </c:pt>
                <c:pt idx="68">
                  <c:v>42643</c:v>
                </c:pt>
                <c:pt idx="69">
                  <c:v>42674</c:v>
                </c:pt>
                <c:pt idx="70">
                  <c:v>42704</c:v>
                </c:pt>
                <c:pt idx="71">
                  <c:v>42735</c:v>
                </c:pt>
                <c:pt idx="72">
                  <c:v>42766</c:v>
                </c:pt>
                <c:pt idx="73">
                  <c:v>42794</c:v>
                </c:pt>
                <c:pt idx="74">
                  <c:v>42825</c:v>
                </c:pt>
                <c:pt idx="75">
                  <c:v>42855</c:v>
                </c:pt>
                <c:pt idx="76">
                  <c:v>42886</c:v>
                </c:pt>
                <c:pt idx="77">
                  <c:v>42916</c:v>
                </c:pt>
                <c:pt idx="78">
                  <c:v>42947</c:v>
                </c:pt>
                <c:pt idx="79">
                  <c:v>42978</c:v>
                </c:pt>
                <c:pt idx="80">
                  <c:v>43008</c:v>
                </c:pt>
                <c:pt idx="81">
                  <c:v>43039</c:v>
                </c:pt>
                <c:pt idx="82">
                  <c:v>43069</c:v>
                </c:pt>
                <c:pt idx="83">
                  <c:v>43100</c:v>
                </c:pt>
                <c:pt idx="84">
                  <c:v>43131</c:v>
                </c:pt>
                <c:pt idx="85">
                  <c:v>43159</c:v>
                </c:pt>
                <c:pt idx="86">
                  <c:v>43190</c:v>
                </c:pt>
                <c:pt idx="87">
                  <c:v>43220</c:v>
                </c:pt>
                <c:pt idx="88">
                  <c:v>43251</c:v>
                </c:pt>
                <c:pt idx="89">
                  <c:v>43281</c:v>
                </c:pt>
                <c:pt idx="90">
                  <c:v>43312</c:v>
                </c:pt>
                <c:pt idx="91">
                  <c:v>43343</c:v>
                </c:pt>
                <c:pt idx="92">
                  <c:v>43373</c:v>
                </c:pt>
                <c:pt idx="93">
                  <c:v>43404</c:v>
                </c:pt>
                <c:pt idx="94">
                  <c:v>43434</c:v>
                </c:pt>
                <c:pt idx="95">
                  <c:v>43465</c:v>
                </c:pt>
                <c:pt idx="96">
                  <c:v>43496</c:v>
                </c:pt>
                <c:pt idx="97">
                  <c:v>43524</c:v>
                </c:pt>
                <c:pt idx="98">
                  <c:v>43555</c:v>
                </c:pt>
                <c:pt idx="99">
                  <c:v>43585</c:v>
                </c:pt>
                <c:pt idx="100">
                  <c:v>43616</c:v>
                </c:pt>
                <c:pt idx="101">
                  <c:v>43646</c:v>
                </c:pt>
                <c:pt idx="102">
                  <c:v>43677</c:v>
                </c:pt>
                <c:pt idx="103">
                  <c:v>43708</c:v>
                </c:pt>
                <c:pt idx="104">
                  <c:v>43738</c:v>
                </c:pt>
                <c:pt idx="105">
                  <c:v>43769</c:v>
                </c:pt>
                <c:pt idx="106">
                  <c:v>43799</c:v>
                </c:pt>
                <c:pt idx="107">
                  <c:v>43830</c:v>
                </c:pt>
                <c:pt idx="108">
                  <c:v>43861</c:v>
                </c:pt>
                <c:pt idx="109">
                  <c:v>43890</c:v>
                </c:pt>
                <c:pt idx="110">
                  <c:v>43921</c:v>
                </c:pt>
                <c:pt idx="111">
                  <c:v>43951</c:v>
                </c:pt>
                <c:pt idx="112">
                  <c:v>43982</c:v>
                </c:pt>
                <c:pt idx="113">
                  <c:v>44012</c:v>
                </c:pt>
                <c:pt idx="114">
                  <c:v>44043</c:v>
                </c:pt>
                <c:pt idx="115">
                  <c:v>44074</c:v>
                </c:pt>
                <c:pt idx="116">
                  <c:v>44104</c:v>
                </c:pt>
                <c:pt idx="117">
                  <c:v>44135</c:v>
                </c:pt>
                <c:pt idx="118">
                  <c:v>44165</c:v>
                </c:pt>
                <c:pt idx="119">
                  <c:v>44196</c:v>
                </c:pt>
                <c:pt idx="120">
                  <c:v>44227</c:v>
                </c:pt>
                <c:pt idx="121">
                  <c:v>44255</c:v>
                </c:pt>
                <c:pt idx="122">
                  <c:v>44286</c:v>
                </c:pt>
                <c:pt idx="123">
                  <c:v>44316</c:v>
                </c:pt>
                <c:pt idx="124">
                  <c:v>44347</c:v>
                </c:pt>
                <c:pt idx="125">
                  <c:v>44377</c:v>
                </c:pt>
                <c:pt idx="126">
                  <c:v>44408</c:v>
                </c:pt>
                <c:pt idx="127">
                  <c:v>44439</c:v>
                </c:pt>
                <c:pt idx="128">
                  <c:v>44469</c:v>
                </c:pt>
                <c:pt idx="129">
                  <c:v>44500</c:v>
                </c:pt>
                <c:pt idx="130">
                  <c:v>44530</c:v>
                </c:pt>
                <c:pt idx="131">
                  <c:v>44561</c:v>
                </c:pt>
                <c:pt idx="132">
                  <c:v>44592</c:v>
                </c:pt>
                <c:pt idx="133">
                  <c:v>44620</c:v>
                </c:pt>
                <c:pt idx="134">
                  <c:v>44651</c:v>
                </c:pt>
                <c:pt idx="135">
                  <c:v>44681</c:v>
                </c:pt>
                <c:pt idx="136">
                  <c:v>44712</c:v>
                </c:pt>
                <c:pt idx="137">
                  <c:v>44742</c:v>
                </c:pt>
                <c:pt idx="138">
                  <c:v>44773</c:v>
                </c:pt>
                <c:pt idx="139">
                  <c:v>44804</c:v>
                </c:pt>
                <c:pt idx="140">
                  <c:v>44834</c:v>
                </c:pt>
                <c:pt idx="141">
                  <c:v>44865</c:v>
                </c:pt>
                <c:pt idx="142">
                  <c:v>44895</c:v>
                </c:pt>
                <c:pt idx="143">
                  <c:v>44926</c:v>
                </c:pt>
                <c:pt idx="144">
                  <c:v>44957</c:v>
                </c:pt>
                <c:pt idx="145">
                  <c:v>44985</c:v>
                </c:pt>
                <c:pt idx="146">
                  <c:v>45016</c:v>
                </c:pt>
                <c:pt idx="147">
                  <c:v>45046</c:v>
                </c:pt>
                <c:pt idx="148">
                  <c:v>45077</c:v>
                </c:pt>
                <c:pt idx="149">
                  <c:v>45107</c:v>
                </c:pt>
                <c:pt idx="150">
                  <c:v>45138</c:v>
                </c:pt>
                <c:pt idx="151">
                  <c:v>45169</c:v>
                </c:pt>
                <c:pt idx="152">
                  <c:v>45199</c:v>
                </c:pt>
                <c:pt idx="153">
                  <c:v>45230</c:v>
                </c:pt>
                <c:pt idx="154">
                  <c:v>45260</c:v>
                </c:pt>
                <c:pt idx="155">
                  <c:v>45291</c:v>
                </c:pt>
                <c:pt idx="156">
                  <c:v>45322</c:v>
                </c:pt>
                <c:pt idx="157">
                  <c:v>45351</c:v>
                </c:pt>
                <c:pt idx="158">
                  <c:v>45382</c:v>
                </c:pt>
                <c:pt idx="159">
                  <c:v>45412</c:v>
                </c:pt>
                <c:pt idx="160">
                  <c:v>45443</c:v>
                </c:pt>
                <c:pt idx="161">
                  <c:v>45473</c:v>
                </c:pt>
                <c:pt idx="162">
                  <c:v>45504</c:v>
                </c:pt>
                <c:pt idx="163">
                  <c:v>45535</c:v>
                </c:pt>
                <c:pt idx="164">
                  <c:v>45565</c:v>
                </c:pt>
                <c:pt idx="165">
                  <c:v>45596</c:v>
                </c:pt>
                <c:pt idx="166">
                  <c:v>45626</c:v>
                </c:pt>
                <c:pt idx="167">
                  <c:v>45657</c:v>
                </c:pt>
                <c:pt idx="168">
                  <c:v>45688</c:v>
                </c:pt>
                <c:pt idx="169">
                  <c:v>45716</c:v>
                </c:pt>
                <c:pt idx="170">
                  <c:v>45747</c:v>
                </c:pt>
                <c:pt idx="171">
                  <c:v>45777</c:v>
                </c:pt>
                <c:pt idx="172">
                  <c:v>45808</c:v>
                </c:pt>
                <c:pt idx="173">
                  <c:v>45838</c:v>
                </c:pt>
                <c:pt idx="174">
                  <c:v>45869</c:v>
                </c:pt>
                <c:pt idx="175">
                  <c:v>45900</c:v>
                </c:pt>
                <c:pt idx="176">
                  <c:v>45930</c:v>
                </c:pt>
                <c:pt idx="177">
                  <c:v>45961</c:v>
                </c:pt>
                <c:pt idx="178">
                  <c:v>45991</c:v>
                </c:pt>
                <c:pt idx="179">
                  <c:v>46022</c:v>
                </c:pt>
                <c:pt idx="180">
                  <c:v>46053</c:v>
                </c:pt>
                <c:pt idx="181">
                  <c:v>46081</c:v>
                </c:pt>
                <c:pt idx="182">
                  <c:v>46112</c:v>
                </c:pt>
                <c:pt idx="183">
                  <c:v>46142</c:v>
                </c:pt>
                <c:pt idx="184">
                  <c:v>46173</c:v>
                </c:pt>
                <c:pt idx="185">
                  <c:v>46203</c:v>
                </c:pt>
                <c:pt idx="186">
                  <c:v>46234</c:v>
                </c:pt>
                <c:pt idx="187">
                  <c:v>46265</c:v>
                </c:pt>
                <c:pt idx="188">
                  <c:v>46295</c:v>
                </c:pt>
                <c:pt idx="189">
                  <c:v>46326</c:v>
                </c:pt>
                <c:pt idx="190">
                  <c:v>46356</c:v>
                </c:pt>
                <c:pt idx="191">
                  <c:v>46387</c:v>
                </c:pt>
                <c:pt idx="192">
                  <c:v>46418</c:v>
                </c:pt>
                <c:pt idx="193">
                  <c:v>46446</c:v>
                </c:pt>
                <c:pt idx="194">
                  <c:v>46477</c:v>
                </c:pt>
                <c:pt idx="195">
                  <c:v>46507</c:v>
                </c:pt>
                <c:pt idx="196">
                  <c:v>46538</c:v>
                </c:pt>
                <c:pt idx="197">
                  <c:v>46568</c:v>
                </c:pt>
                <c:pt idx="198">
                  <c:v>46599</c:v>
                </c:pt>
                <c:pt idx="199">
                  <c:v>46630</c:v>
                </c:pt>
                <c:pt idx="200">
                  <c:v>46660</c:v>
                </c:pt>
                <c:pt idx="201">
                  <c:v>46691</c:v>
                </c:pt>
                <c:pt idx="202">
                  <c:v>46721</c:v>
                </c:pt>
                <c:pt idx="203">
                  <c:v>46752</c:v>
                </c:pt>
                <c:pt idx="204">
                  <c:v>46783</c:v>
                </c:pt>
                <c:pt idx="205">
                  <c:v>46812</c:v>
                </c:pt>
                <c:pt idx="206">
                  <c:v>46843</c:v>
                </c:pt>
                <c:pt idx="207">
                  <c:v>46873</c:v>
                </c:pt>
                <c:pt idx="208">
                  <c:v>46904</c:v>
                </c:pt>
                <c:pt idx="209">
                  <c:v>46934</c:v>
                </c:pt>
                <c:pt idx="210">
                  <c:v>46965</c:v>
                </c:pt>
                <c:pt idx="211">
                  <c:v>46996</c:v>
                </c:pt>
                <c:pt idx="212">
                  <c:v>47026</c:v>
                </c:pt>
                <c:pt idx="213">
                  <c:v>47057</c:v>
                </c:pt>
                <c:pt idx="214">
                  <c:v>47087</c:v>
                </c:pt>
                <c:pt idx="215">
                  <c:v>47118</c:v>
                </c:pt>
                <c:pt idx="216">
                  <c:v>47149</c:v>
                </c:pt>
                <c:pt idx="217">
                  <c:v>47177</c:v>
                </c:pt>
                <c:pt idx="218">
                  <c:v>47208</c:v>
                </c:pt>
                <c:pt idx="219">
                  <c:v>47238</c:v>
                </c:pt>
                <c:pt idx="220">
                  <c:v>47269</c:v>
                </c:pt>
                <c:pt idx="221">
                  <c:v>47299</c:v>
                </c:pt>
                <c:pt idx="222">
                  <c:v>47330</c:v>
                </c:pt>
                <c:pt idx="223">
                  <c:v>47361</c:v>
                </c:pt>
                <c:pt idx="224">
                  <c:v>47391</c:v>
                </c:pt>
                <c:pt idx="225">
                  <c:v>47422</c:v>
                </c:pt>
                <c:pt idx="226">
                  <c:v>47452</c:v>
                </c:pt>
                <c:pt idx="227">
                  <c:v>47483</c:v>
                </c:pt>
                <c:pt idx="228">
                  <c:v>47514</c:v>
                </c:pt>
                <c:pt idx="229">
                  <c:v>47542</c:v>
                </c:pt>
                <c:pt idx="230">
                  <c:v>47573</c:v>
                </c:pt>
                <c:pt idx="231">
                  <c:v>47603</c:v>
                </c:pt>
                <c:pt idx="232">
                  <c:v>47634</c:v>
                </c:pt>
                <c:pt idx="233">
                  <c:v>47664</c:v>
                </c:pt>
                <c:pt idx="234">
                  <c:v>47695</c:v>
                </c:pt>
                <c:pt idx="235">
                  <c:v>47726</c:v>
                </c:pt>
                <c:pt idx="236">
                  <c:v>47756</c:v>
                </c:pt>
                <c:pt idx="237">
                  <c:v>47787</c:v>
                </c:pt>
                <c:pt idx="238">
                  <c:v>47817</c:v>
                </c:pt>
                <c:pt idx="239">
                  <c:v>47848</c:v>
                </c:pt>
                <c:pt idx="240">
                  <c:v>47879</c:v>
                </c:pt>
                <c:pt idx="241">
                  <c:v>47907</c:v>
                </c:pt>
                <c:pt idx="242">
                  <c:v>47938</c:v>
                </c:pt>
                <c:pt idx="243">
                  <c:v>47968</c:v>
                </c:pt>
                <c:pt idx="244">
                  <c:v>47999</c:v>
                </c:pt>
                <c:pt idx="245">
                  <c:v>48029</c:v>
                </c:pt>
                <c:pt idx="246">
                  <c:v>48060</c:v>
                </c:pt>
                <c:pt idx="247">
                  <c:v>48091</c:v>
                </c:pt>
                <c:pt idx="248">
                  <c:v>48121</c:v>
                </c:pt>
                <c:pt idx="249">
                  <c:v>48152</c:v>
                </c:pt>
                <c:pt idx="250">
                  <c:v>48182</c:v>
                </c:pt>
                <c:pt idx="251">
                  <c:v>48213</c:v>
                </c:pt>
                <c:pt idx="252">
                  <c:v>48244</c:v>
                </c:pt>
                <c:pt idx="253">
                  <c:v>48273</c:v>
                </c:pt>
                <c:pt idx="254">
                  <c:v>48304</c:v>
                </c:pt>
                <c:pt idx="255">
                  <c:v>48334</c:v>
                </c:pt>
                <c:pt idx="256">
                  <c:v>48365</c:v>
                </c:pt>
                <c:pt idx="257">
                  <c:v>48395</c:v>
                </c:pt>
                <c:pt idx="258">
                  <c:v>48426</c:v>
                </c:pt>
                <c:pt idx="259">
                  <c:v>48457</c:v>
                </c:pt>
                <c:pt idx="260">
                  <c:v>48487</c:v>
                </c:pt>
                <c:pt idx="261">
                  <c:v>48518</c:v>
                </c:pt>
                <c:pt idx="262">
                  <c:v>48548</c:v>
                </c:pt>
                <c:pt idx="263">
                  <c:v>48579</c:v>
                </c:pt>
                <c:pt idx="264">
                  <c:v>48610</c:v>
                </c:pt>
                <c:pt idx="265">
                  <c:v>48638</c:v>
                </c:pt>
                <c:pt idx="266">
                  <c:v>48669</c:v>
                </c:pt>
                <c:pt idx="267">
                  <c:v>48699</c:v>
                </c:pt>
                <c:pt idx="268">
                  <c:v>48730</c:v>
                </c:pt>
                <c:pt idx="269">
                  <c:v>48760</c:v>
                </c:pt>
                <c:pt idx="270">
                  <c:v>48791</c:v>
                </c:pt>
                <c:pt idx="271">
                  <c:v>48822</c:v>
                </c:pt>
                <c:pt idx="272">
                  <c:v>48852</c:v>
                </c:pt>
                <c:pt idx="273">
                  <c:v>48883</c:v>
                </c:pt>
                <c:pt idx="274">
                  <c:v>48913</c:v>
                </c:pt>
                <c:pt idx="275">
                  <c:v>48944</c:v>
                </c:pt>
                <c:pt idx="276">
                  <c:v>48975</c:v>
                </c:pt>
                <c:pt idx="277">
                  <c:v>49003</c:v>
                </c:pt>
                <c:pt idx="278">
                  <c:v>49034</c:v>
                </c:pt>
                <c:pt idx="279">
                  <c:v>49064</c:v>
                </c:pt>
                <c:pt idx="280">
                  <c:v>49095</c:v>
                </c:pt>
                <c:pt idx="281">
                  <c:v>49125</c:v>
                </c:pt>
                <c:pt idx="282">
                  <c:v>49156</c:v>
                </c:pt>
                <c:pt idx="283">
                  <c:v>49187</c:v>
                </c:pt>
                <c:pt idx="284">
                  <c:v>49217</c:v>
                </c:pt>
                <c:pt idx="285">
                  <c:v>49248</c:v>
                </c:pt>
                <c:pt idx="286">
                  <c:v>49278</c:v>
                </c:pt>
                <c:pt idx="287">
                  <c:v>49309</c:v>
                </c:pt>
                <c:pt idx="288">
                  <c:v>49340</c:v>
                </c:pt>
                <c:pt idx="289">
                  <c:v>49368</c:v>
                </c:pt>
                <c:pt idx="290">
                  <c:v>49399</c:v>
                </c:pt>
                <c:pt idx="291">
                  <c:v>49429</c:v>
                </c:pt>
                <c:pt idx="292">
                  <c:v>49460</c:v>
                </c:pt>
                <c:pt idx="293">
                  <c:v>49490</c:v>
                </c:pt>
                <c:pt idx="294">
                  <c:v>49521</c:v>
                </c:pt>
                <c:pt idx="295">
                  <c:v>49552</c:v>
                </c:pt>
                <c:pt idx="296">
                  <c:v>49582</c:v>
                </c:pt>
                <c:pt idx="297">
                  <c:v>49613</c:v>
                </c:pt>
                <c:pt idx="298">
                  <c:v>49643</c:v>
                </c:pt>
                <c:pt idx="299">
                  <c:v>49674</c:v>
                </c:pt>
                <c:pt idx="300">
                  <c:v>49705</c:v>
                </c:pt>
                <c:pt idx="301">
                  <c:v>49734</c:v>
                </c:pt>
                <c:pt idx="302">
                  <c:v>49765</c:v>
                </c:pt>
                <c:pt idx="303">
                  <c:v>49795</c:v>
                </c:pt>
                <c:pt idx="304">
                  <c:v>49826</c:v>
                </c:pt>
                <c:pt idx="305">
                  <c:v>49856</c:v>
                </c:pt>
                <c:pt idx="306">
                  <c:v>49887</c:v>
                </c:pt>
                <c:pt idx="307">
                  <c:v>49918</c:v>
                </c:pt>
                <c:pt idx="308">
                  <c:v>49948</c:v>
                </c:pt>
                <c:pt idx="309">
                  <c:v>49979</c:v>
                </c:pt>
                <c:pt idx="310">
                  <c:v>50009</c:v>
                </c:pt>
                <c:pt idx="311">
                  <c:v>50040</c:v>
                </c:pt>
                <c:pt idx="312">
                  <c:v>50071</c:v>
                </c:pt>
                <c:pt idx="313">
                  <c:v>50099</c:v>
                </c:pt>
                <c:pt idx="314">
                  <c:v>50130</c:v>
                </c:pt>
                <c:pt idx="315">
                  <c:v>50160</c:v>
                </c:pt>
                <c:pt idx="316">
                  <c:v>50191</c:v>
                </c:pt>
                <c:pt idx="317">
                  <c:v>50221</c:v>
                </c:pt>
                <c:pt idx="318">
                  <c:v>50252</c:v>
                </c:pt>
                <c:pt idx="319">
                  <c:v>50283</c:v>
                </c:pt>
                <c:pt idx="320">
                  <c:v>50313</c:v>
                </c:pt>
                <c:pt idx="321">
                  <c:v>50344</c:v>
                </c:pt>
                <c:pt idx="322">
                  <c:v>50374</c:v>
                </c:pt>
                <c:pt idx="323">
                  <c:v>50405</c:v>
                </c:pt>
                <c:pt idx="324">
                  <c:v>50436</c:v>
                </c:pt>
                <c:pt idx="325">
                  <c:v>50464</c:v>
                </c:pt>
                <c:pt idx="326">
                  <c:v>50495</c:v>
                </c:pt>
                <c:pt idx="327">
                  <c:v>50525</c:v>
                </c:pt>
                <c:pt idx="328">
                  <c:v>50556</c:v>
                </c:pt>
                <c:pt idx="329">
                  <c:v>50586</c:v>
                </c:pt>
                <c:pt idx="330">
                  <c:v>50617</c:v>
                </c:pt>
                <c:pt idx="331">
                  <c:v>50648</c:v>
                </c:pt>
                <c:pt idx="332">
                  <c:v>50678</c:v>
                </c:pt>
                <c:pt idx="333">
                  <c:v>50709</c:v>
                </c:pt>
                <c:pt idx="334">
                  <c:v>50739</c:v>
                </c:pt>
                <c:pt idx="335">
                  <c:v>50770</c:v>
                </c:pt>
              </c:numCache>
            </c:numRef>
          </c:cat>
          <c:val>
            <c:numRef>
              <c:f>'CU Resid Mensual'!$D$2:$D$337</c:f>
              <c:numCache>
                <c:formatCode>General</c:formatCode>
                <c:ptCount val="336"/>
                <c:pt idx="141" formatCode="#,##0.0\ ">
                  <c:v>13.701348131187856</c:v>
                </c:pt>
                <c:pt idx="142" formatCode="#,##0.0\ ">
                  <c:v>13.267473017021681</c:v>
                </c:pt>
                <c:pt idx="143" formatCode="#,##0.0\ ">
                  <c:v>13.592919528467339</c:v>
                </c:pt>
                <c:pt idx="144" formatCode="#,##0.0\ ">
                  <c:v>14.853701887954564</c:v>
                </c:pt>
                <c:pt idx="145" formatCode="#,##0.0\ ">
                  <c:v>15.067039756037516</c:v>
                </c:pt>
                <c:pt idx="146" formatCode="#,##0.0\ ">
                  <c:v>14.07472582152163</c:v>
                </c:pt>
                <c:pt idx="147" formatCode="#,##0.0\ ">
                  <c:v>13.909757870912333</c:v>
                </c:pt>
                <c:pt idx="148" formatCode="#,##0.0\ ">
                  <c:v>13.340156932963055</c:v>
                </c:pt>
                <c:pt idx="149" formatCode="#,##0.0\ ">
                  <c:v>12.636828212703136</c:v>
                </c:pt>
                <c:pt idx="150" formatCode="#,##0.0\ ">
                  <c:v>12.450366175053892</c:v>
                </c:pt>
                <c:pt idx="151" formatCode="#,##0.0\ ">
                  <c:v>12.4056679556767</c:v>
                </c:pt>
                <c:pt idx="152" formatCode="#,##0.0\ ">
                  <c:v>12.567874266289634</c:v>
                </c:pt>
                <c:pt idx="153" formatCode="#,##0.0\ ">
                  <c:v>12.810487685646232</c:v>
                </c:pt>
                <c:pt idx="154" formatCode="#,##0.0\ ">
                  <c:v>13.049570070842085</c:v>
                </c:pt>
                <c:pt idx="155" formatCode="#,##0.0\ ">
                  <c:v>13.390449281346816</c:v>
                </c:pt>
                <c:pt idx="156" formatCode="#,##0.0\ ">
                  <c:v>14.65610258462762</c:v>
                </c:pt>
                <c:pt idx="157" formatCode="#,##0.0\ ">
                  <c:v>14.881342992666488</c:v>
                </c:pt>
                <c:pt idx="158" formatCode="#,##0.0\ ">
                  <c:v>13.885959367458234</c:v>
                </c:pt>
                <c:pt idx="159" formatCode="#,##0.0\ ">
                  <c:v>13.724885297183718</c:v>
                </c:pt>
                <c:pt idx="160" formatCode="#,##0.0\ ">
                  <c:v>13.159196125746421</c:v>
                </c:pt>
                <c:pt idx="161" formatCode="#,##0.0\ ">
                  <c:v>12.459329732494693</c:v>
                </c:pt>
                <c:pt idx="162" formatCode="#,##0.0\ ">
                  <c:v>12.276358738526209</c:v>
                </c:pt>
                <c:pt idx="163" formatCode="#,##0.0\ ">
                  <c:v>12.234861170086814</c:v>
                </c:pt>
                <c:pt idx="164" formatCode="#,##0.0\ ">
                  <c:v>12.400008405774967</c:v>
                </c:pt>
                <c:pt idx="165" formatCode="#,##0.0\ ">
                  <c:v>12.645600739153739</c:v>
                </c:pt>
                <c:pt idx="166" formatCode="#,##0.0\ ">
                  <c:v>12.896630614535079</c:v>
                </c:pt>
                <c:pt idx="167" formatCode="#,##0.0\ ">
                  <c:v>13.240074449426341</c:v>
                </c:pt>
                <c:pt idx="168" formatCode="#,##0.0\ ">
                  <c:v>14.507835520171801</c:v>
                </c:pt>
                <c:pt idx="169" formatCode="#,##0.0\ ">
                  <c:v>14.727132731397134</c:v>
                </c:pt>
                <c:pt idx="170" formatCode="#,##0.0\ ">
                  <c:v>13.741646471678695</c:v>
                </c:pt>
                <c:pt idx="171" formatCode="#,##0.0\ ">
                  <c:v>13.582370663437191</c:v>
                </c:pt>
                <c:pt idx="172" formatCode="#,##0.0\ ">
                  <c:v>13.018522492584973</c:v>
                </c:pt>
                <c:pt idx="173" formatCode="#,##0.0\ ">
                  <c:v>12.320314825704926</c:v>
                </c:pt>
                <c:pt idx="174" formatCode="#,##0.0\ ">
                  <c:v>12.139044322471612</c:v>
                </c:pt>
                <c:pt idx="175" formatCode="#,##0.0\ ">
                  <c:v>12.099130804494562</c:v>
                </c:pt>
                <c:pt idx="176" formatCode="#,##0.0\ ">
                  <c:v>12.265754825427358</c:v>
                </c:pt>
                <c:pt idx="177" formatCode="#,##0.0\ ">
                  <c:v>12.512863887747864</c:v>
                </c:pt>
                <c:pt idx="178" formatCode="#,##0.0\ ">
                  <c:v>12.770754829074626</c:v>
                </c:pt>
                <c:pt idx="179" formatCode="#,##0.0\ ">
                  <c:v>13.11559984229365</c:v>
                </c:pt>
                <c:pt idx="180" formatCode="#,##0.0\ ">
                  <c:v>14.384508782114244</c:v>
                </c:pt>
                <c:pt idx="181" formatCode="#,##0.0\ ">
                  <c:v>14.604810488896959</c:v>
                </c:pt>
                <c:pt idx="182" formatCode="#,##0.0\ ">
                  <c:v>13.620502719468849</c:v>
                </c:pt>
                <c:pt idx="183" formatCode="#,##0.0\ ">
                  <c:v>13.462232498641619</c:v>
                </c:pt>
                <c:pt idx="184" formatCode="#,##0.0\ ">
                  <c:v>12.899422076887806</c:v>
                </c:pt>
                <c:pt idx="185" formatCode="#,##0.0\ ">
                  <c:v>12.202156644282619</c:v>
                </c:pt>
                <c:pt idx="186" formatCode="#,##0.0\ ">
                  <c:v>12.021859140111328</c:v>
                </c:pt>
                <c:pt idx="187" formatCode="#,##0.0\ ">
                  <c:v>11.982858454797114</c:v>
                </c:pt>
                <c:pt idx="188" formatCode="#,##0.0\ ">
                  <c:v>12.150339101906223</c:v>
                </c:pt>
                <c:pt idx="189" formatCode="#,##0.0\ ">
                  <c:v>12.398333526493143</c:v>
                </c:pt>
                <c:pt idx="190" formatCode="#,##0.0\ ">
                  <c:v>12.660753113194668</c:v>
                </c:pt>
                <c:pt idx="191" formatCode="#,##0.0\ ">
                  <c:v>13.00645129255137</c:v>
                </c:pt>
                <c:pt idx="192" formatCode="#,##0.0\ ">
                  <c:v>14.276049951544097</c:v>
                </c:pt>
                <c:pt idx="193" formatCode="#,##0.0\ ">
                  <c:v>14.496957848185037</c:v>
                </c:pt>
                <c:pt idx="194" formatCode="#,##0.0\ ">
                  <c:v>13.513364204981521</c:v>
                </c:pt>
                <c:pt idx="195" formatCode="#,##0.0\ ">
                  <c:v>13.35570596057177</c:v>
                </c:pt>
                <c:pt idx="196" formatCode="#,##0.0\ ">
                  <c:v>12.793529507627799</c:v>
                </c:pt>
                <c:pt idx="197" formatCode="#,##0.0\ ">
                  <c:v>12.096841857466025</c:v>
                </c:pt>
                <c:pt idx="198" formatCode="#,##0.0\ ">
                  <c:v>11.917143072757543</c:v>
                </c:pt>
                <c:pt idx="199" formatCode="#,##0.0\ ">
                  <c:v>11.878706016876599</c:v>
                </c:pt>
                <c:pt idx="200" formatCode="#,##0.0\ ">
                  <c:v>12.046717267346953</c:v>
                </c:pt>
                <c:pt idx="201" formatCode="#,##0.0\ ">
                  <c:v>12.295261727681368</c:v>
                </c:pt>
                <c:pt idx="202" formatCode="#,##0.0\ ">
                  <c:v>12.560919082088862</c:v>
                </c:pt>
                <c:pt idx="203" formatCode="#,##0.0\ ">
                  <c:v>12.907164756969006</c:v>
                </c:pt>
                <c:pt idx="204" formatCode="#,##0.0\ ">
                  <c:v>14.177195904294717</c:v>
                </c:pt>
                <c:pt idx="205" formatCode="#,##0.0\ ">
                  <c:v>14.406389317285502</c:v>
                </c:pt>
                <c:pt idx="206" formatCode="#,##0.0\ ">
                  <c:v>13.415340348381502</c:v>
                </c:pt>
                <c:pt idx="207" formatCode="#,##0.0\ ">
                  <c:v>13.258067882866943</c:v>
                </c:pt>
                <c:pt idx="208" formatCode="#,##0.0\ ">
                  <c:v>12.696291646327957</c:v>
                </c:pt>
                <c:pt idx="209" formatCode="#,##0.0\ ">
                  <c:v>11.999969278651703</c:v>
                </c:pt>
                <c:pt idx="210" formatCode="#,##0.0\ ">
                  <c:v>11.820649462872334</c:v>
                </c:pt>
                <c:pt idx="211" formatCode="#,##0.0\ ">
                  <c:v>11.782569595211786</c:v>
                </c:pt>
                <c:pt idx="212" formatCode="#,##0.0\ ">
                  <c:v>11.950917459400991</c:v>
                </c:pt>
                <c:pt idx="213" formatCode="#,##0.0\ ">
                  <c:v>12.19981114946936</c:v>
                </c:pt>
                <c:pt idx="214" formatCode="#,##0.0\ ">
                  <c:v>12.467906879889146</c:v>
                </c:pt>
                <c:pt idx="215" formatCode="#,##0.0\ ">
                  <c:v>12.814511033142944</c:v>
                </c:pt>
                <c:pt idx="216" formatCode="#,##0.0\ ">
                  <c:v>14.084815076610958</c:v>
                </c:pt>
                <c:pt idx="217" formatCode="#,##0.0\ ">
                  <c:v>14.306344134975546</c:v>
                </c:pt>
                <c:pt idx="218" formatCode="#,##0.0\ ">
                  <c:v>13.323483241934266</c:v>
                </c:pt>
                <c:pt idx="219" formatCode="#,##0.0\ ">
                  <c:v>13.166454042880563</c:v>
                </c:pt>
                <c:pt idx="220" formatCode="#,##0.0\ ">
                  <c:v>12.604930025966247</c:v>
                </c:pt>
                <c:pt idx="221" formatCode="#,##0.0\ ">
                  <c:v>11.908837751112122</c:v>
                </c:pt>
                <c:pt idx="222" formatCode="#,##0.0\ ">
                  <c:v>11.72975644505523</c:v>
                </c:pt>
                <c:pt idx="223" formatCode="#,##0.0\ ">
                  <c:v>11.691901196359888</c:v>
                </c:pt>
                <c:pt idx="224" formatCode="#,##0.0\ ">
                  <c:v>11.860460549333766</c:v>
                </c:pt>
                <c:pt idx="225" formatCode="#,##0.0\ ">
                  <c:v>12.109573378585312</c:v>
                </c:pt>
                <c:pt idx="226" formatCode="#,##0.0\ ">
                  <c:v>12.379573733791496</c:v>
                </c:pt>
                <c:pt idx="227" formatCode="#,##0.0\ ">
                  <c:v>12.726411057594579</c:v>
                </c:pt>
                <c:pt idx="228" formatCode="#,##0.0\ ">
                  <c:v>13.996882050245562</c:v>
                </c:pt>
                <c:pt idx="229" formatCode="#,##0.0\ ">
                  <c:v>14.218557813719729</c:v>
                </c:pt>
                <c:pt idx="230" formatCode="#,##0.0\ ">
                  <c:v>13.235869355659382</c:v>
                </c:pt>
                <c:pt idx="231" formatCode="#,##0.0\ ">
                  <c:v>13.078987777199742</c:v>
                </c:pt>
                <c:pt idx="232" formatCode="#,##0.0\ ">
                  <c:v>12.517616304455689</c:v>
                </c:pt>
                <c:pt idx="233" formatCode="#,##0.0\ ">
                  <c:v>11.821662757785468</c:v>
                </c:pt>
                <c:pt idx="234" formatCode="#,##0.0\ ">
                  <c:v>11.642724714889965</c:v>
                </c:pt>
                <c:pt idx="235" formatCode="#,##0.0\ ">
                  <c:v>11.605003885352097</c:v>
                </c:pt>
                <c:pt idx="236" formatCode="#,##0.0\ ">
                  <c:v>11.773689319305502</c:v>
                </c:pt>
                <c:pt idx="237" formatCode="#,##0.0\ ">
                  <c:v>12.022932207235176</c:v>
                </c:pt>
                <c:pt idx="238" formatCode="#,##0.0\ ">
                  <c:v>12.294460961558034</c:v>
                </c:pt>
                <c:pt idx="239" formatCode="#,##0.0\ ">
                  <c:v>12.641444122018328</c:v>
                </c:pt>
                <c:pt idx="240" formatCode="#,##0.0\ ">
                  <c:v>13.912008219898095</c:v>
                </c:pt>
                <c:pt idx="241" formatCode="#,##0.0\ ">
                  <c:v>14.133765265713052</c:v>
                </c:pt>
                <c:pt idx="242" formatCode="#,##0.0\ ">
                  <c:v>13.151171486974903</c:v>
                </c:pt>
                <c:pt idx="243" formatCode="#,##0.0\ ">
                  <c:v>12.994370321432132</c:v>
                </c:pt>
                <c:pt idx="244" formatCode="#,##0.0\ ">
                  <c:v>12.433081169861964</c:v>
                </c:pt>
                <c:pt idx="245" formatCode="#,##0.0\ ">
                  <c:v>11.737201816511091</c:v>
                </c:pt>
                <c:pt idx="246" formatCode="#,##0.0\ ">
                  <c:v>11.558339589244163</c:v>
                </c:pt>
                <c:pt idx="247" formatCode="#,##0.0\ ">
                  <c:v>11.52068914255995</c:v>
                </c:pt>
                <c:pt idx="248" formatCode="#,##0.0\ ">
                  <c:v>11.689439876226794</c:v>
                </c:pt>
                <c:pt idx="249" formatCode="#,##0.0\ ">
                  <c:v>11.938749274858171</c:v>
                </c:pt>
                <c:pt idx="250" formatCode="#,##0.0\ ">
                  <c:v>12.211530158695515</c:v>
                </c:pt>
                <c:pt idx="251" formatCode="#,##0.0\ ">
                  <c:v>12.558595960821094</c:v>
                </c:pt>
                <c:pt idx="252" formatCode="#,##0.0\ ">
                  <c:v>13.829199782318625</c:v>
                </c:pt>
                <c:pt idx="253" formatCode="#,##0.0\ ">
                  <c:v>14.058912833130753</c:v>
                </c:pt>
                <c:pt idx="254" formatCode="#,##0.0\ ">
                  <c:v>13.068435179599529</c:v>
                </c:pt>
                <c:pt idx="255" formatCode="#,##0.0\ ">
                  <c:v>12.911665537737415</c:v>
                </c:pt>
                <c:pt idx="256" formatCode="#,##0.0\ ">
                  <c:v>12.350407521076056</c:v>
                </c:pt>
                <c:pt idx="257" formatCode="#,##0.0\ ">
                  <c:v>11.65455522627499</c:v>
                </c:pt>
                <c:pt idx="258" formatCode="#,##0.0\ ">
                  <c:v>11.475719455611275</c:v>
                </c:pt>
                <c:pt idx="259" formatCode="#,##0.0\ ">
                  <c:v>11.43809243634664</c:v>
                </c:pt>
                <c:pt idx="260" formatCode="#,##0.0\ ">
                  <c:v>11.606863816873387</c:v>
                </c:pt>
                <c:pt idx="261" formatCode="#,##0.0\ ">
                  <c:v>11.856192952969721</c:v>
                </c:pt>
                <c:pt idx="262" formatCode="#,##0.0\ ">
                  <c:v>12.130016489986497</c:v>
                </c:pt>
                <c:pt idx="263" formatCode="#,##0.0\ ">
                  <c:v>12.47711786018156</c:v>
                </c:pt>
                <c:pt idx="264" formatCode="#,##0.0\ ">
                  <c:v>13.747721714742767</c:v>
                </c:pt>
                <c:pt idx="265" formatCode="#,##0.0\ ">
                  <c:v>13.96951125165231</c:v>
                </c:pt>
                <c:pt idx="266" formatCode="#,##0.0\ ">
                  <c:v>12.986951847639613</c:v>
                </c:pt>
                <c:pt idx="267" formatCode="#,##0.0\ ">
                  <c:v>12.830177198757676</c:v>
                </c:pt>
                <c:pt idx="268" formatCode="#,##0.0\ ">
                  <c:v>12.268912008539388</c:v>
                </c:pt>
                <c:pt idx="269" formatCode="#,##0.0\ ">
                  <c:v>11.573051439580158</c:v>
                </c:pt>
                <c:pt idx="270" formatCode="#,##0.0\ ">
                  <c:v>11.394205067704043</c:v>
                </c:pt>
                <c:pt idx="271" formatCode="#,##0.0\ ">
                  <c:v>11.356566166996236</c:v>
                </c:pt>
                <c:pt idx="272" formatCode="#,##0.0\ ">
                  <c:v>11.525324566354433</c:v>
                </c:pt>
                <c:pt idx="273" formatCode="#,##0.0\ ">
                  <c:v>11.774638162213584</c:v>
                </c:pt>
                <c:pt idx="274" formatCode="#,##0.0\ ">
                  <c:v>12.049341371219827</c:v>
                </c:pt>
                <c:pt idx="275" formatCode="#,##0.0\ ">
                  <c:v>12.396442432133954</c:v>
                </c:pt>
                <c:pt idx="276" formatCode="#,##0.0\ ">
                  <c:v>13.66701614890601</c:v>
                </c:pt>
                <c:pt idx="277" formatCode="#,##0.0\ ">
                  <c:v>13.888777422131152</c:v>
                </c:pt>
                <c:pt idx="278" formatCode="#,##0.0\ ">
                  <c:v>12.906182067078884</c:v>
                </c:pt>
                <c:pt idx="279" formatCode="#,##0.0\ ">
                  <c:v>12.749374531232753</c:v>
                </c:pt>
                <c:pt idx="280" formatCode="#,##0.0\ ">
                  <c:v>12.188072892896422</c:v>
                </c:pt>
                <c:pt idx="281" formatCode="#,##0.0\ ">
                  <c:v>11.492177014222721</c:v>
                </c:pt>
                <c:pt idx="282" formatCode="#,##0.0\ ">
                  <c:v>11.313291649795811</c:v>
                </c:pt>
                <c:pt idx="283" formatCode="#,##0.0\ ">
                  <c:v>11.275613781614258</c:v>
                </c:pt>
                <c:pt idx="284" formatCode="#,##0.0\ ">
                  <c:v>11.444333371573885</c:v>
                </c:pt>
                <c:pt idx="285" formatCode="#,##0.0\ ">
                  <c:v>11.693604298998853</c:v>
                </c:pt>
                <c:pt idx="286" formatCode="#,##0.0\ ">
                  <c:v>11.969057654999638</c:v>
                </c:pt>
                <c:pt idx="287" formatCode="#,##0.0\ ">
                  <c:v>12.316130555511823</c:v>
                </c:pt>
                <c:pt idx="288" formatCode="#,##0.0\ ">
                  <c:v>13.586650792717188</c:v>
                </c:pt>
                <c:pt idx="289" formatCode="#,##0.0\ ">
                  <c:v>13.808362997501861</c:v>
                </c:pt>
                <c:pt idx="290" formatCode="#,##0.0\ ">
                  <c:v>12.825706813794199</c:v>
                </c:pt>
                <c:pt idx="291" formatCode="#,##0.0\ ">
                  <c:v>12.66884475097625</c:v>
                </c:pt>
                <c:pt idx="292" formatCode="#,##0.0\ ">
                  <c:v>12.107483917997412</c:v>
                </c:pt>
                <c:pt idx="293" formatCode="#,##0.0\ ">
                  <c:v>11.411531700400859</c:v>
                </c:pt>
                <c:pt idx="294" formatCode="#,##0.0\ ">
                  <c:v>11.232585236829975</c:v>
                </c:pt>
                <c:pt idx="295" formatCode="#,##0.0\ ">
                  <c:v>11.194847288733076</c:v>
                </c:pt>
                <c:pt idx="296" formatCode="#,##0.0\ ">
                  <c:v>11.363507916950091</c:v>
                </c:pt>
                <c:pt idx="297" formatCode="#,##0.0\ ">
                  <c:v>11.612714988204871</c:v>
                </c:pt>
                <c:pt idx="298" formatCode="#,##0.0\ ">
                  <c:v>11.888813709651043</c:v>
                </c:pt>
                <c:pt idx="299" formatCode="#,##0.0\ ">
                  <c:v>12.235836505062203</c:v>
                </c:pt>
                <c:pt idx="300" formatCode="#,##0.0\ ">
                  <c:v>13.506284947787321</c:v>
                </c:pt>
                <c:pt idx="301" formatCode="#,##0.0\ ">
                  <c:v>13.735848516348353</c:v>
                </c:pt>
                <c:pt idx="302" formatCode="#,##0.0\ ">
                  <c:v>12.745195178604293</c:v>
                </c:pt>
                <c:pt idx="303" formatCode="#,##0.0\ ">
                  <c:v>12.588261563188054</c:v>
                </c:pt>
                <c:pt idx="304" formatCode="#,##0.0\ ">
                  <c:v>12.026823623752861</c:v>
                </c:pt>
                <c:pt idx="305" formatCode="#,##0.0\ ">
                  <c:v>11.330798493033184</c:v>
                </c:pt>
                <c:pt idx="306" formatCode="#,##0.0\ ">
                  <c:v>11.151773492113676</c:v>
                </c:pt>
                <c:pt idx="307" formatCode="#,##0.0\ ">
                  <c:v>11.113958795528843</c:v>
                </c:pt>
                <c:pt idx="308" formatCode="#,##0.0\ ">
                  <c:v>11.28254453809225</c:v>
                </c:pt>
                <c:pt idx="309" formatCode="#,##0.0\ ">
                  <c:v>11.531670997320855</c:v>
                </c:pt>
                <c:pt idx="310" formatCode="#,##0.0\ ">
                  <c:v>11.808329029905821</c:v>
                </c:pt>
                <c:pt idx="311" formatCode="#,##0.0\ ">
                  <c:v>12.155284218505436</c:v>
                </c:pt>
                <c:pt idx="312" formatCode="#,##0.0\ ">
                  <c:v>13.425646332946112</c:v>
                </c:pt>
                <c:pt idx="313" formatCode="#,##0.0\ ">
                  <c:v>13.64721474795458</c:v>
                </c:pt>
                <c:pt idx="314" formatCode="#,##0.0\ ">
                  <c:v>12.664382258098676</c:v>
                </c:pt>
                <c:pt idx="315" formatCode="#,##0.0\ ">
                  <c:v>12.507363548880791</c:v>
                </c:pt>
                <c:pt idx="316" formatCode="#,##0.0\ ">
                  <c:v>11.945834246652021</c:v>
                </c:pt>
                <c:pt idx="317" formatCode="#,##0.0\ ">
                  <c:v>11.24972300128927</c:v>
                </c:pt>
                <c:pt idx="318" formatCode="#,##0.0\ ">
                  <c:v>11.070605563480628</c:v>
                </c:pt>
                <c:pt idx="319" formatCode="#,##0.0\ ">
                  <c:v>11.032700822588234</c:v>
                </c:pt>
                <c:pt idx="320" formatCode="#,##0.0\ ">
                  <c:v>11.201198968739602</c:v>
                </c:pt>
                <c:pt idx="321" formatCode="#,##0.0\ ">
                  <c:v>11.450231431952874</c:v>
                </c:pt>
                <c:pt idx="322" formatCode="#,##0.0\ ">
                  <c:v>11.727377177448506</c:v>
                </c:pt>
                <c:pt idx="323" formatCode="#,##0.0\ ">
                  <c:v>12.074250662579088</c:v>
                </c:pt>
                <c:pt idx="324" formatCode="#,##0.0\ ">
                  <c:v>13.344514811643878</c:v>
                </c:pt>
                <c:pt idx="325" formatCode="#,##0.0\ ">
                  <c:v>13.565994448310871</c:v>
                </c:pt>
                <c:pt idx="326" formatCode="#,##0.0\ ">
                  <c:v>12.583053577394658</c:v>
                </c:pt>
                <c:pt idx="327" formatCode="#,##0.0\ ">
                  <c:v>12.425938911553381</c:v>
                </c:pt>
                <c:pt idx="328" formatCode="#,##0.0\ ">
                  <c:v>11.864306803152568</c:v>
                </c:pt>
                <c:pt idx="329" formatCode="#,##0.0\ ">
                  <c:v>11.168098839814935</c:v>
                </c:pt>
                <c:pt idx="330" formatCode="#,##0.0\ ">
                  <c:v>10.98887779458096</c:v>
                </c:pt>
                <c:pt idx="331" formatCode="#,##0.0\ ">
                  <c:v>10.950872317460135</c:v>
                </c:pt>
                <c:pt idx="332" formatCode="#,##0.0\ ">
                  <c:v>11.119272639726649</c:v>
                </c:pt>
                <c:pt idx="333" formatCode="#,##0.0\ ">
                  <c:v>11.368200331629129</c:v>
                </c:pt>
                <c:pt idx="334" formatCode="#,##0.0\ ">
                  <c:v>11.645773542578421</c:v>
                </c:pt>
                <c:pt idx="335" formatCode="#,##0.0\ ">
                  <c:v>11.992553879250078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B3-4CBB-AC11-738A4AAE480A}"/>
            </c:ext>
          </c:extLst>
        </c:ser>
        <c:ser>
          <c:idx val="3"/>
          <c:order val="3"/>
          <c:tx>
            <c:strRef>
              <c:f>'CU Resid Mensual'!$E$1</c:f>
              <c:strCache>
                <c:ptCount val="1"/>
                <c:pt idx="0">
                  <c:v>Límite de confianza superior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'CU Resid Mensual'!$A$2:$A$337</c:f>
              <c:numCache>
                <c:formatCode>mmm\-yy</c:formatCode>
                <c:ptCount val="336"/>
                <c:pt idx="0">
                  <c:v>40574</c:v>
                </c:pt>
                <c:pt idx="1">
                  <c:v>40602</c:v>
                </c:pt>
                <c:pt idx="2">
                  <c:v>40633</c:v>
                </c:pt>
                <c:pt idx="3">
                  <c:v>40663</c:v>
                </c:pt>
                <c:pt idx="4">
                  <c:v>40694</c:v>
                </c:pt>
                <c:pt idx="5">
                  <c:v>40724</c:v>
                </c:pt>
                <c:pt idx="6">
                  <c:v>40755</c:v>
                </c:pt>
                <c:pt idx="7">
                  <c:v>40786</c:v>
                </c:pt>
                <c:pt idx="8">
                  <c:v>40816</c:v>
                </c:pt>
                <c:pt idx="9">
                  <c:v>40847</c:v>
                </c:pt>
                <c:pt idx="10">
                  <c:v>40877</c:v>
                </c:pt>
                <c:pt idx="11">
                  <c:v>40908</c:v>
                </c:pt>
                <c:pt idx="12">
                  <c:v>40939</c:v>
                </c:pt>
                <c:pt idx="13">
                  <c:v>40968</c:v>
                </c:pt>
                <c:pt idx="14">
                  <c:v>40999</c:v>
                </c:pt>
                <c:pt idx="15">
                  <c:v>41029</c:v>
                </c:pt>
                <c:pt idx="16">
                  <c:v>41060</c:v>
                </c:pt>
                <c:pt idx="17">
                  <c:v>41090</c:v>
                </c:pt>
                <c:pt idx="18">
                  <c:v>41121</c:v>
                </c:pt>
                <c:pt idx="19">
                  <c:v>41152</c:v>
                </c:pt>
                <c:pt idx="20">
                  <c:v>41182</c:v>
                </c:pt>
                <c:pt idx="21">
                  <c:v>41213</c:v>
                </c:pt>
                <c:pt idx="22">
                  <c:v>41243</c:v>
                </c:pt>
                <c:pt idx="23">
                  <c:v>41274</c:v>
                </c:pt>
                <c:pt idx="24">
                  <c:v>41305</c:v>
                </c:pt>
                <c:pt idx="25">
                  <c:v>41333</c:v>
                </c:pt>
                <c:pt idx="26">
                  <c:v>41364</c:v>
                </c:pt>
                <c:pt idx="27">
                  <c:v>41394</c:v>
                </c:pt>
                <c:pt idx="28">
                  <c:v>41425</c:v>
                </c:pt>
                <c:pt idx="29">
                  <c:v>41455</c:v>
                </c:pt>
                <c:pt idx="30">
                  <c:v>41486</c:v>
                </c:pt>
                <c:pt idx="31">
                  <c:v>41517</c:v>
                </c:pt>
                <c:pt idx="32">
                  <c:v>41547</c:v>
                </c:pt>
                <c:pt idx="33">
                  <c:v>41578</c:v>
                </c:pt>
                <c:pt idx="34">
                  <c:v>41608</c:v>
                </c:pt>
                <c:pt idx="35">
                  <c:v>41639</c:v>
                </c:pt>
                <c:pt idx="36">
                  <c:v>41670</c:v>
                </c:pt>
                <c:pt idx="37">
                  <c:v>41698</c:v>
                </c:pt>
                <c:pt idx="38">
                  <c:v>41729</c:v>
                </c:pt>
                <c:pt idx="39">
                  <c:v>41759</c:v>
                </c:pt>
                <c:pt idx="40">
                  <c:v>41790</c:v>
                </c:pt>
                <c:pt idx="41">
                  <c:v>41820</c:v>
                </c:pt>
                <c:pt idx="42">
                  <c:v>41851</c:v>
                </c:pt>
                <c:pt idx="43">
                  <c:v>41882</c:v>
                </c:pt>
                <c:pt idx="44">
                  <c:v>41912</c:v>
                </c:pt>
                <c:pt idx="45">
                  <c:v>41943</c:v>
                </c:pt>
                <c:pt idx="46">
                  <c:v>41973</c:v>
                </c:pt>
                <c:pt idx="47">
                  <c:v>42004</c:v>
                </c:pt>
                <c:pt idx="48">
                  <c:v>42035</c:v>
                </c:pt>
                <c:pt idx="49">
                  <c:v>42063</c:v>
                </c:pt>
                <c:pt idx="50">
                  <c:v>42094</c:v>
                </c:pt>
                <c:pt idx="51">
                  <c:v>42124</c:v>
                </c:pt>
                <c:pt idx="52">
                  <c:v>42155</c:v>
                </c:pt>
                <c:pt idx="53">
                  <c:v>42185</c:v>
                </c:pt>
                <c:pt idx="54">
                  <c:v>42216</c:v>
                </c:pt>
                <c:pt idx="55">
                  <c:v>42247</c:v>
                </c:pt>
                <c:pt idx="56">
                  <c:v>42277</c:v>
                </c:pt>
                <c:pt idx="57">
                  <c:v>42308</c:v>
                </c:pt>
                <c:pt idx="58">
                  <c:v>42338</c:v>
                </c:pt>
                <c:pt idx="59">
                  <c:v>42369</c:v>
                </c:pt>
                <c:pt idx="60">
                  <c:v>42400</c:v>
                </c:pt>
                <c:pt idx="61">
                  <c:v>42429</c:v>
                </c:pt>
                <c:pt idx="62">
                  <c:v>42460</c:v>
                </c:pt>
                <c:pt idx="63">
                  <c:v>42490</c:v>
                </c:pt>
                <c:pt idx="64">
                  <c:v>42521</c:v>
                </c:pt>
                <c:pt idx="65">
                  <c:v>42551</c:v>
                </c:pt>
                <c:pt idx="66">
                  <c:v>42582</c:v>
                </c:pt>
                <c:pt idx="67">
                  <c:v>42613</c:v>
                </c:pt>
                <c:pt idx="68">
                  <c:v>42643</c:v>
                </c:pt>
                <c:pt idx="69">
                  <c:v>42674</c:v>
                </c:pt>
                <c:pt idx="70">
                  <c:v>42704</c:v>
                </c:pt>
                <c:pt idx="71">
                  <c:v>42735</c:v>
                </c:pt>
                <c:pt idx="72">
                  <c:v>42766</c:v>
                </c:pt>
                <c:pt idx="73">
                  <c:v>42794</c:v>
                </c:pt>
                <c:pt idx="74">
                  <c:v>42825</c:v>
                </c:pt>
                <c:pt idx="75">
                  <c:v>42855</c:v>
                </c:pt>
                <c:pt idx="76">
                  <c:v>42886</c:v>
                </c:pt>
                <c:pt idx="77">
                  <c:v>42916</c:v>
                </c:pt>
                <c:pt idx="78">
                  <c:v>42947</c:v>
                </c:pt>
                <c:pt idx="79">
                  <c:v>42978</c:v>
                </c:pt>
                <c:pt idx="80">
                  <c:v>43008</c:v>
                </c:pt>
                <c:pt idx="81">
                  <c:v>43039</c:v>
                </c:pt>
                <c:pt idx="82">
                  <c:v>43069</c:v>
                </c:pt>
                <c:pt idx="83">
                  <c:v>43100</c:v>
                </c:pt>
                <c:pt idx="84">
                  <c:v>43131</c:v>
                </c:pt>
                <c:pt idx="85">
                  <c:v>43159</c:v>
                </c:pt>
                <c:pt idx="86">
                  <c:v>43190</c:v>
                </c:pt>
                <c:pt idx="87">
                  <c:v>43220</c:v>
                </c:pt>
                <c:pt idx="88">
                  <c:v>43251</c:v>
                </c:pt>
                <c:pt idx="89">
                  <c:v>43281</c:v>
                </c:pt>
                <c:pt idx="90">
                  <c:v>43312</c:v>
                </c:pt>
                <c:pt idx="91">
                  <c:v>43343</c:v>
                </c:pt>
                <c:pt idx="92">
                  <c:v>43373</c:v>
                </c:pt>
                <c:pt idx="93">
                  <c:v>43404</c:v>
                </c:pt>
                <c:pt idx="94">
                  <c:v>43434</c:v>
                </c:pt>
                <c:pt idx="95">
                  <c:v>43465</c:v>
                </c:pt>
                <c:pt idx="96">
                  <c:v>43496</c:v>
                </c:pt>
                <c:pt idx="97">
                  <c:v>43524</c:v>
                </c:pt>
                <c:pt idx="98">
                  <c:v>43555</c:v>
                </c:pt>
                <c:pt idx="99">
                  <c:v>43585</c:v>
                </c:pt>
                <c:pt idx="100">
                  <c:v>43616</c:v>
                </c:pt>
                <c:pt idx="101">
                  <c:v>43646</c:v>
                </c:pt>
                <c:pt idx="102">
                  <c:v>43677</c:v>
                </c:pt>
                <c:pt idx="103">
                  <c:v>43708</c:v>
                </c:pt>
                <c:pt idx="104">
                  <c:v>43738</c:v>
                </c:pt>
                <c:pt idx="105">
                  <c:v>43769</c:v>
                </c:pt>
                <c:pt idx="106">
                  <c:v>43799</c:v>
                </c:pt>
                <c:pt idx="107">
                  <c:v>43830</c:v>
                </c:pt>
                <c:pt idx="108">
                  <c:v>43861</c:v>
                </c:pt>
                <c:pt idx="109">
                  <c:v>43890</c:v>
                </c:pt>
                <c:pt idx="110">
                  <c:v>43921</c:v>
                </c:pt>
                <c:pt idx="111">
                  <c:v>43951</c:v>
                </c:pt>
                <c:pt idx="112">
                  <c:v>43982</c:v>
                </c:pt>
                <c:pt idx="113">
                  <c:v>44012</c:v>
                </c:pt>
                <c:pt idx="114">
                  <c:v>44043</c:v>
                </c:pt>
                <c:pt idx="115">
                  <c:v>44074</c:v>
                </c:pt>
                <c:pt idx="116">
                  <c:v>44104</c:v>
                </c:pt>
                <c:pt idx="117">
                  <c:v>44135</c:v>
                </c:pt>
                <c:pt idx="118">
                  <c:v>44165</c:v>
                </c:pt>
                <c:pt idx="119">
                  <c:v>44196</c:v>
                </c:pt>
                <c:pt idx="120">
                  <c:v>44227</c:v>
                </c:pt>
                <c:pt idx="121">
                  <c:v>44255</c:v>
                </c:pt>
                <c:pt idx="122">
                  <c:v>44286</c:v>
                </c:pt>
                <c:pt idx="123">
                  <c:v>44316</c:v>
                </c:pt>
                <c:pt idx="124">
                  <c:v>44347</c:v>
                </c:pt>
                <c:pt idx="125">
                  <c:v>44377</c:v>
                </c:pt>
                <c:pt idx="126">
                  <c:v>44408</c:v>
                </c:pt>
                <c:pt idx="127">
                  <c:v>44439</c:v>
                </c:pt>
                <c:pt idx="128">
                  <c:v>44469</c:v>
                </c:pt>
                <c:pt idx="129">
                  <c:v>44500</c:v>
                </c:pt>
                <c:pt idx="130">
                  <c:v>44530</c:v>
                </c:pt>
                <c:pt idx="131">
                  <c:v>44561</c:v>
                </c:pt>
                <c:pt idx="132">
                  <c:v>44592</c:v>
                </c:pt>
                <c:pt idx="133">
                  <c:v>44620</c:v>
                </c:pt>
                <c:pt idx="134">
                  <c:v>44651</c:v>
                </c:pt>
                <c:pt idx="135">
                  <c:v>44681</c:v>
                </c:pt>
                <c:pt idx="136">
                  <c:v>44712</c:v>
                </c:pt>
                <c:pt idx="137">
                  <c:v>44742</c:v>
                </c:pt>
                <c:pt idx="138">
                  <c:v>44773</c:v>
                </c:pt>
                <c:pt idx="139">
                  <c:v>44804</c:v>
                </c:pt>
                <c:pt idx="140">
                  <c:v>44834</c:v>
                </c:pt>
                <c:pt idx="141">
                  <c:v>44865</c:v>
                </c:pt>
                <c:pt idx="142">
                  <c:v>44895</c:v>
                </c:pt>
                <c:pt idx="143">
                  <c:v>44926</c:v>
                </c:pt>
                <c:pt idx="144">
                  <c:v>44957</c:v>
                </c:pt>
                <c:pt idx="145">
                  <c:v>44985</c:v>
                </c:pt>
                <c:pt idx="146">
                  <c:v>45016</c:v>
                </c:pt>
                <c:pt idx="147">
                  <c:v>45046</c:v>
                </c:pt>
                <c:pt idx="148">
                  <c:v>45077</c:v>
                </c:pt>
                <c:pt idx="149">
                  <c:v>45107</c:v>
                </c:pt>
                <c:pt idx="150">
                  <c:v>45138</c:v>
                </c:pt>
                <c:pt idx="151">
                  <c:v>45169</c:v>
                </c:pt>
                <c:pt idx="152">
                  <c:v>45199</c:v>
                </c:pt>
                <c:pt idx="153">
                  <c:v>45230</c:v>
                </c:pt>
                <c:pt idx="154">
                  <c:v>45260</c:v>
                </c:pt>
                <c:pt idx="155">
                  <c:v>45291</c:v>
                </c:pt>
                <c:pt idx="156">
                  <c:v>45322</c:v>
                </c:pt>
                <c:pt idx="157">
                  <c:v>45351</c:v>
                </c:pt>
                <c:pt idx="158">
                  <c:v>45382</c:v>
                </c:pt>
                <c:pt idx="159">
                  <c:v>45412</c:v>
                </c:pt>
                <c:pt idx="160">
                  <c:v>45443</c:v>
                </c:pt>
                <c:pt idx="161">
                  <c:v>45473</c:v>
                </c:pt>
                <c:pt idx="162">
                  <c:v>45504</c:v>
                </c:pt>
                <c:pt idx="163">
                  <c:v>45535</c:v>
                </c:pt>
                <c:pt idx="164">
                  <c:v>45565</c:v>
                </c:pt>
                <c:pt idx="165">
                  <c:v>45596</c:v>
                </c:pt>
                <c:pt idx="166">
                  <c:v>45626</c:v>
                </c:pt>
                <c:pt idx="167">
                  <c:v>45657</c:v>
                </c:pt>
                <c:pt idx="168">
                  <c:v>45688</c:v>
                </c:pt>
                <c:pt idx="169">
                  <c:v>45716</c:v>
                </c:pt>
                <c:pt idx="170">
                  <c:v>45747</c:v>
                </c:pt>
                <c:pt idx="171">
                  <c:v>45777</c:v>
                </c:pt>
                <c:pt idx="172">
                  <c:v>45808</c:v>
                </c:pt>
                <c:pt idx="173">
                  <c:v>45838</c:v>
                </c:pt>
                <c:pt idx="174">
                  <c:v>45869</c:v>
                </c:pt>
                <c:pt idx="175">
                  <c:v>45900</c:v>
                </c:pt>
                <c:pt idx="176">
                  <c:v>45930</c:v>
                </c:pt>
                <c:pt idx="177">
                  <c:v>45961</c:v>
                </c:pt>
                <c:pt idx="178">
                  <c:v>45991</c:v>
                </c:pt>
                <c:pt idx="179">
                  <c:v>46022</c:v>
                </c:pt>
                <c:pt idx="180">
                  <c:v>46053</c:v>
                </c:pt>
                <c:pt idx="181">
                  <c:v>46081</c:v>
                </c:pt>
                <c:pt idx="182">
                  <c:v>46112</c:v>
                </c:pt>
                <c:pt idx="183">
                  <c:v>46142</c:v>
                </c:pt>
                <c:pt idx="184">
                  <c:v>46173</c:v>
                </c:pt>
                <c:pt idx="185">
                  <c:v>46203</c:v>
                </c:pt>
                <c:pt idx="186">
                  <c:v>46234</c:v>
                </c:pt>
                <c:pt idx="187">
                  <c:v>46265</c:v>
                </c:pt>
                <c:pt idx="188">
                  <c:v>46295</c:v>
                </c:pt>
                <c:pt idx="189">
                  <c:v>46326</c:v>
                </c:pt>
                <c:pt idx="190">
                  <c:v>46356</c:v>
                </c:pt>
                <c:pt idx="191">
                  <c:v>46387</c:v>
                </c:pt>
                <c:pt idx="192">
                  <c:v>46418</c:v>
                </c:pt>
                <c:pt idx="193">
                  <c:v>46446</c:v>
                </c:pt>
                <c:pt idx="194">
                  <c:v>46477</c:v>
                </c:pt>
                <c:pt idx="195">
                  <c:v>46507</c:v>
                </c:pt>
                <c:pt idx="196">
                  <c:v>46538</c:v>
                </c:pt>
                <c:pt idx="197">
                  <c:v>46568</c:v>
                </c:pt>
                <c:pt idx="198">
                  <c:v>46599</c:v>
                </c:pt>
                <c:pt idx="199">
                  <c:v>46630</c:v>
                </c:pt>
                <c:pt idx="200">
                  <c:v>46660</c:v>
                </c:pt>
                <c:pt idx="201">
                  <c:v>46691</c:v>
                </c:pt>
                <c:pt idx="202">
                  <c:v>46721</c:v>
                </c:pt>
                <c:pt idx="203">
                  <c:v>46752</c:v>
                </c:pt>
                <c:pt idx="204">
                  <c:v>46783</c:v>
                </c:pt>
                <c:pt idx="205">
                  <c:v>46812</c:v>
                </c:pt>
                <c:pt idx="206">
                  <c:v>46843</c:v>
                </c:pt>
                <c:pt idx="207">
                  <c:v>46873</c:v>
                </c:pt>
                <c:pt idx="208">
                  <c:v>46904</c:v>
                </c:pt>
                <c:pt idx="209">
                  <c:v>46934</c:v>
                </c:pt>
                <c:pt idx="210">
                  <c:v>46965</c:v>
                </c:pt>
                <c:pt idx="211">
                  <c:v>46996</c:v>
                </c:pt>
                <c:pt idx="212">
                  <c:v>47026</c:v>
                </c:pt>
                <c:pt idx="213">
                  <c:v>47057</c:v>
                </c:pt>
                <c:pt idx="214">
                  <c:v>47087</c:v>
                </c:pt>
                <c:pt idx="215">
                  <c:v>47118</c:v>
                </c:pt>
                <c:pt idx="216">
                  <c:v>47149</c:v>
                </c:pt>
                <c:pt idx="217">
                  <c:v>47177</c:v>
                </c:pt>
                <c:pt idx="218">
                  <c:v>47208</c:v>
                </c:pt>
                <c:pt idx="219">
                  <c:v>47238</c:v>
                </c:pt>
                <c:pt idx="220">
                  <c:v>47269</c:v>
                </c:pt>
                <c:pt idx="221">
                  <c:v>47299</c:v>
                </c:pt>
                <c:pt idx="222">
                  <c:v>47330</c:v>
                </c:pt>
                <c:pt idx="223">
                  <c:v>47361</c:v>
                </c:pt>
                <c:pt idx="224">
                  <c:v>47391</c:v>
                </c:pt>
                <c:pt idx="225">
                  <c:v>47422</c:v>
                </c:pt>
                <c:pt idx="226">
                  <c:v>47452</c:v>
                </c:pt>
                <c:pt idx="227">
                  <c:v>47483</c:v>
                </c:pt>
                <c:pt idx="228">
                  <c:v>47514</c:v>
                </c:pt>
                <c:pt idx="229">
                  <c:v>47542</c:v>
                </c:pt>
                <c:pt idx="230">
                  <c:v>47573</c:v>
                </c:pt>
                <c:pt idx="231">
                  <c:v>47603</c:v>
                </c:pt>
                <c:pt idx="232">
                  <c:v>47634</c:v>
                </c:pt>
                <c:pt idx="233">
                  <c:v>47664</c:v>
                </c:pt>
                <c:pt idx="234">
                  <c:v>47695</c:v>
                </c:pt>
                <c:pt idx="235">
                  <c:v>47726</c:v>
                </c:pt>
                <c:pt idx="236">
                  <c:v>47756</c:v>
                </c:pt>
                <c:pt idx="237">
                  <c:v>47787</c:v>
                </c:pt>
                <c:pt idx="238">
                  <c:v>47817</c:v>
                </c:pt>
                <c:pt idx="239">
                  <c:v>47848</c:v>
                </c:pt>
                <c:pt idx="240">
                  <c:v>47879</c:v>
                </c:pt>
                <c:pt idx="241">
                  <c:v>47907</c:v>
                </c:pt>
                <c:pt idx="242">
                  <c:v>47938</c:v>
                </c:pt>
                <c:pt idx="243">
                  <c:v>47968</c:v>
                </c:pt>
                <c:pt idx="244">
                  <c:v>47999</c:v>
                </c:pt>
                <c:pt idx="245">
                  <c:v>48029</c:v>
                </c:pt>
                <c:pt idx="246">
                  <c:v>48060</c:v>
                </c:pt>
                <c:pt idx="247">
                  <c:v>48091</c:v>
                </c:pt>
                <c:pt idx="248">
                  <c:v>48121</c:v>
                </c:pt>
                <c:pt idx="249">
                  <c:v>48152</c:v>
                </c:pt>
                <c:pt idx="250">
                  <c:v>48182</c:v>
                </c:pt>
                <c:pt idx="251">
                  <c:v>48213</c:v>
                </c:pt>
                <c:pt idx="252">
                  <c:v>48244</c:v>
                </c:pt>
                <c:pt idx="253">
                  <c:v>48273</c:v>
                </c:pt>
                <c:pt idx="254">
                  <c:v>48304</c:v>
                </c:pt>
                <c:pt idx="255">
                  <c:v>48334</c:v>
                </c:pt>
                <c:pt idx="256">
                  <c:v>48365</c:v>
                </c:pt>
                <c:pt idx="257">
                  <c:v>48395</c:v>
                </c:pt>
                <c:pt idx="258">
                  <c:v>48426</c:v>
                </c:pt>
                <c:pt idx="259">
                  <c:v>48457</c:v>
                </c:pt>
                <c:pt idx="260">
                  <c:v>48487</c:v>
                </c:pt>
                <c:pt idx="261">
                  <c:v>48518</c:v>
                </c:pt>
                <c:pt idx="262">
                  <c:v>48548</c:v>
                </c:pt>
                <c:pt idx="263">
                  <c:v>48579</c:v>
                </c:pt>
                <c:pt idx="264">
                  <c:v>48610</c:v>
                </c:pt>
                <c:pt idx="265">
                  <c:v>48638</c:v>
                </c:pt>
                <c:pt idx="266">
                  <c:v>48669</c:v>
                </c:pt>
                <c:pt idx="267">
                  <c:v>48699</c:v>
                </c:pt>
                <c:pt idx="268">
                  <c:v>48730</c:v>
                </c:pt>
                <c:pt idx="269">
                  <c:v>48760</c:v>
                </c:pt>
                <c:pt idx="270">
                  <c:v>48791</c:v>
                </c:pt>
                <c:pt idx="271">
                  <c:v>48822</c:v>
                </c:pt>
                <c:pt idx="272">
                  <c:v>48852</c:v>
                </c:pt>
                <c:pt idx="273">
                  <c:v>48883</c:v>
                </c:pt>
                <c:pt idx="274">
                  <c:v>48913</c:v>
                </c:pt>
                <c:pt idx="275">
                  <c:v>48944</c:v>
                </c:pt>
                <c:pt idx="276">
                  <c:v>48975</c:v>
                </c:pt>
                <c:pt idx="277">
                  <c:v>49003</c:v>
                </c:pt>
                <c:pt idx="278">
                  <c:v>49034</c:v>
                </c:pt>
                <c:pt idx="279">
                  <c:v>49064</c:v>
                </c:pt>
                <c:pt idx="280">
                  <c:v>49095</c:v>
                </c:pt>
                <c:pt idx="281">
                  <c:v>49125</c:v>
                </c:pt>
                <c:pt idx="282">
                  <c:v>49156</c:v>
                </c:pt>
                <c:pt idx="283">
                  <c:v>49187</c:v>
                </c:pt>
                <c:pt idx="284">
                  <c:v>49217</c:v>
                </c:pt>
                <c:pt idx="285">
                  <c:v>49248</c:v>
                </c:pt>
                <c:pt idx="286">
                  <c:v>49278</c:v>
                </c:pt>
                <c:pt idx="287">
                  <c:v>49309</c:v>
                </c:pt>
                <c:pt idx="288">
                  <c:v>49340</c:v>
                </c:pt>
                <c:pt idx="289">
                  <c:v>49368</c:v>
                </c:pt>
                <c:pt idx="290">
                  <c:v>49399</c:v>
                </c:pt>
                <c:pt idx="291">
                  <c:v>49429</c:v>
                </c:pt>
                <c:pt idx="292">
                  <c:v>49460</c:v>
                </c:pt>
                <c:pt idx="293">
                  <c:v>49490</c:v>
                </c:pt>
                <c:pt idx="294">
                  <c:v>49521</c:v>
                </c:pt>
                <c:pt idx="295">
                  <c:v>49552</c:v>
                </c:pt>
                <c:pt idx="296">
                  <c:v>49582</c:v>
                </c:pt>
                <c:pt idx="297">
                  <c:v>49613</c:v>
                </c:pt>
                <c:pt idx="298">
                  <c:v>49643</c:v>
                </c:pt>
                <c:pt idx="299">
                  <c:v>49674</c:v>
                </c:pt>
                <c:pt idx="300">
                  <c:v>49705</c:v>
                </c:pt>
                <c:pt idx="301">
                  <c:v>49734</c:v>
                </c:pt>
                <c:pt idx="302">
                  <c:v>49765</c:v>
                </c:pt>
                <c:pt idx="303">
                  <c:v>49795</c:v>
                </c:pt>
                <c:pt idx="304">
                  <c:v>49826</c:v>
                </c:pt>
                <c:pt idx="305">
                  <c:v>49856</c:v>
                </c:pt>
                <c:pt idx="306">
                  <c:v>49887</c:v>
                </c:pt>
                <c:pt idx="307">
                  <c:v>49918</c:v>
                </c:pt>
                <c:pt idx="308">
                  <c:v>49948</c:v>
                </c:pt>
                <c:pt idx="309">
                  <c:v>49979</c:v>
                </c:pt>
                <c:pt idx="310">
                  <c:v>50009</c:v>
                </c:pt>
                <c:pt idx="311">
                  <c:v>50040</c:v>
                </c:pt>
                <c:pt idx="312">
                  <c:v>50071</c:v>
                </c:pt>
                <c:pt idx="313">
                  <c:v>50099</c:v>
                </c:pt>
                <c:pt idx="314">
                  <c:v>50130</c:v>
                </c:pt>
                <c:pt idx="315">
                  <c:v>50160</c:v>
                </c:pt>
                <c:pt idx="316">
                  <c:v>50191</c:v>
                </c:pt>
                <c:pt idx="317">
                  <c:v>50221</c:v>
                </c:pt>
                <c:pt idx="318">
                  <c:v>50252</c:v>
                </c:pt>
                <c:pt idx="319">
                  <c:v>50283</c:v>
                </c:pt>
                <c:pt idx="320">
                  <c:v>50313</c:v>
                </c:pt>
                <c:pt idx="321">
                  <c:v>50344</c:v>
                </c:pt>
                <c:pt idx="322">
                  <c:v>50374</c:v>
                </c:pt>
                <c:pt idx="323">
                  <c:v>50405</c:v>
                </c:pt>
                <c:pt idx="324">
                  <c:v>50436</c:v>
                </c:pt>
                <c:pt idx="325">
                  <c:v>50464</c:v>
                </c:pt>
                <c:pt idx="326">
                  <c:v>50495</c:v>
                </c:pt>
                <c:pt idx="327">
                  <c:v>50525</c:v>
                </c:pt>
                <c:pt idx="328">
                  <c:v>50556</c:v>
                </c:pt>
                <c:pt idx="329">
                  <c:v>50586</c:v>
                </c:pt>
                <c:pt idx="330">
                  <c:v>50617</c:v>
                </c:pt>
                <c:pt idx="331">
                  <c:v>50648</c:v>
                </c:pt>
                <c:pt idx="332">
                  <c:v>50678</c:v>
                </c:pt>
                <c:pt idx="333">
                  <c:v>50709</c:v>
                </c:pt>
                <c:pt idx="334">
                  <c:v>50739</c:v>
                </c:pt>
                <c:pt idx="335">
                  <c:v>50770</c:v>
                </c:pt>
              </c:numCache>
            </c:numRef>
          </c:cat>
          <c:val>
            <c:numRef>
              <c:f>'CU Resid Mensual'!$E$2:$E$337</c:f>
              <c:numCache>
                <c:formatCode>General</c:formatCode>
                <c:ptCount val="336"/>
                <c:pt idx="141" formatCode="#,##0.0\ ">
                  <c:v>13.701348131187856</c:v>
                </c:pt>
                <c:pt idx="142" formatCode="#,##0.0\ ">
                  <c:v>14.784083072689251</c:v>
                </c:pt>
                <c:pt idx="143" formatCode="#,##0.0\ ">
                  <c:v>15.182797216463571</c:v>
                </c:pt>
                <c:pt idx="144" formatCode="#,##0.0\ ">
                  <c:v>16.490725447530163</c:v>
                </c:pt>
                <c:pt idx="145" formatCode="#,##0.0\ ">
                  <c:v>16.745833033283226</c:v>
                </c:pt>
                <c:pt idx="146" formatCode="#,##0.0\ ">
                  <c:v>15.803232723008788</c:v>
                </c:pt>
                <c:pt idx="147" formatCode="#,##0.0\ ">
                  <c:v>15.681332272200432</c:v>
                </c:pt>
                <c:pt idx="148" formatCode="#,##0.0\ ">
                  <c:v>15.156880415789612</c:v>
                </c:pt>
                <c:pt idx="149" formatCode="#,##0.0\ ">
                  <c:v>14.49521150817656</c:v>
                </c:pt>
                <c:pt idx="150" formatCode="#,##0.0\ ">
                  <c:v>14.352504045114818</c:v>
                </c:pt>
                <c:pt idx="151" formatCode="#,##0.0\ ">
                  <c:v>14.349581161583179</c:v>
                </c:pt>
                <c:pt idx="152" formatCode="#,##0.0\ ">
                  <c:v>14.551679719723948</c:v>
                </c:pt>
                <c:pt idx="153" formatCode="#,##0.0\ ">
                  <c:v>14.836285888257878</c:v>
                </c:pt>
                <c:pt idx="154" formatCode="#,##0.0\ ">
                  <c:v>15.219633426981543</c:v>
                </c:pt>
                <c:pt idx="155" formatCode="#,##0.0\ ">
                  <c:v>15.602914871696791</c:v>
                </c:pt>
                <c:pt idx="156" formatCode="#,##0.0\ ">
                  <c:v>16.905972158969806</c:v>
                </c:pt>
                <c:pt idx="157" formatCode="#,##0.0\ ">
                  <c:v>17.165907399546811</c:v>
                </c:pt>
                <c:pt idx="158" formatCode="#,##0.0\ ">
                  <c:v>16.209646585184881</c:v>
                </c:pt>
                <c:pt idx="159" formatCode="#,##0.0\ ">
                  <c:v>16.083852254041744</c:v>
                </c:pt>
                <c:pt idx="160" formatCode="#,##0.0\ ">
                  <c:v>15.555488631118942</c:v>
                </c:pt>
                <c:pt idx="161" formatCode="#,##0.0\ ">
                  <c:v>14.8903573964977</c:v>
                </c:pt>
                <c:pt idx="162" formatCode="#,##0.0\ ">
                  <c:v>14.744158889755198</c:v>
                </c:pt>
                <c:pt idx="163" formatCode="#,##0.0\ ">
                  <c:v>14.738035355285762</c:v>
                </c:pt>
                <c:pt idx="164" formatCode="#,##0.0\ ">
                  <c:v>14.937192988351311</c:v>
                </c:pt>
                <c:pt idx="165" formatCode="#,##0.0\ ">
                  <c:v>15.218820242863067</c:v>
                </c:pt>
                <c:pt idx="166" formatCode="#,##0.0\ ">
                  <c:v>15.590220291401247</c:v>
                </c:pt>
                <c:pt idx="167" formatCode="#,##0.0\ ">
                  <c:v>15.970937111729963</c:v>
                </c:pt>
                <c:pt idx="168" formatCode="#,##0.0\ ">
                  <c:v>17.271886631538322</c:v>
                </c:pt>
                <c:pt idx="169" formatCode="#,##0.0\ ">
                  <c:v>17.521034874149002</c:v>
                </c:pt>
                <c:pt idx="170" formatCode="#,##0.0\ ">
                  <c:v>16.571606889077117</c:v>
                </c:pt>
                <c:pt idx="171" formatCode="#,##0.0\ ">
                  <c:v>16.444014295900971</c:v>
                </c:pt>
                <c:pt idx="172" formatCode="#,##0.0\ ">
                  <c:v>15.913809672393088</c:v>
                </c:pt>
                <c:pt idx="173" formatCode="#,##0.0\ ">
                  <c:v>15.247019711400164</c:v>
                </c:pt>
                <c:pt idx="174" formatCode="#,##0.0\ ">
                  <c:v>15.099120713922492</c:v>
                </c:pt>
                <c:pt idx="175" formatCode="#,##0.0\ ">
                  <c:v>15.091413128990711</c:v>
                </c:pt>
                <c:pt idx="176" formatCode="#,##0.0\ ">
                  <c:v>15.289093976811618</c:v>
                </c:pt>
                <c:pt idx="177" formatCode="#,##0.0\ ">
                  <c:v>15.569204502381636</c:v>
                </c:pt>
                <c:pt idx="178" formatCode="#,##0.0\ ">
                  <c:v>15.933743484974393</c:v>
                </c:pt>
                <c:pt idx="179" formatCode="#,##0.0\ ">
                  <c:v>16.31305912697535</c:v>
                </c:pt>
                <c:pt idx="180" formatCode="#,##0.0\ ">
                  <c:v>17.612860777708573</c:v>
                </c:pt>
                <c:pt idx="181" formatCode="#,##0.0\ ">
                  <c:v>17.861004524761867</c:v>
                </c:pt>
                <c:pt idx="182" formatCode="#,##0.0\ ">
                  <c:v>16.910398049399657</c:v>
                </c:pt>
                <c:pt idx="183" formatCode="#,##0.0\ ">
                  <c:v>16.781799868809234</c:v>
                </c:pt>
                <c:pt idx="184" formatCode="#,##0.0\ ">
                  <c:v>16.250557496202948</c:v>
                </c:pt>
                <c:pt idx="185" formatCode="#,##0.0\ ">
                  <c:v>15.582825300935161</c:v>
                </c:pt>
                <c:pt idx="186" formatCode="#,##0.0\ ">
                  <c:v>15.43395330439547</c:v>
                </c:pt>
                <c:pt idx="187" formatCode="#,##0.0\ ">
                  <c:v>15.425332886800852</c:v>
                </c:pt>
                <c:pt idx="188" formatCode="#,##0.0\ ">
                  <c:v>15.622157108445446</c:v>
                </c:pt>
                <c:pt idx="189" formatCode="#,##0.0\ ">
                  <c:v>15.901382271749053</c:v>
                </c:pt>
                <c:pt idx="190" formatCode="#,##0.0\ ">
                  <c:v>16.26139260896705</c:v>
                </c:pt>
                <c:pt idx="191" formatCode="#,##0.0\ ">
                  <c:v>16.639855084830327</c:v>
                </c:pt>
                <c:pt idx="192" formatCode="#,##0.0\ ">
                  <c:v>17.938967016391413</c:v>
                </c:pt>
                <c:pt idx="193" formatCode="#,##0.0\ ">
                  <c:v>18.186504573586486</c:v>
                </c:pt>
                <c:pt idx="194" formatCode="#,##0.0\ ">
                  <c:v>17.235183971999682</c:v>
                </c:pt>
                <c:pt idx="195" formatCode="#,##0.0\ ">
                  <c:v>17.105973814991781</c:v>
                </c:pt>
                <c:pt idx="196" formatCode="#,##0.0\ ">
                  <c:v>16.574097473575652</c:v>
                </c:pt>
                <c:pt idx="197" formatCode="#,##0.0\ ">
                  <c:v>15.905787495864452</c:v>
                </c:pt>
                <c:pt idx="198" formatCode="#,##0.0\ ">
                  <c:v>15.756316779861951</c:v>
                </c:pt>
                <c:pt idx="199" formatCode="#,##0.0\ ">
                  <c:v>15.747132732834064</c:v>
                </c:pt>
                <c:pt idx="200" formatCode="#,##0.0\ ">
                  <c:v>15.943426351117413</c:v>
                </c:pt>
                <c:pt idx="201" formatCode="#,##0.0\ ">
                  <c:v>16.222101478673526</c:v>
                </c:pt>
                <c:pt idx="202" formatCode="#,##0.0\ ">
                  <c:v>16.578874048185551</c:v>
                </c:pt>
                <c:pt idx="203" formatCode="#,##0.0\ ">
                  <c:v>16.956789028525385</c:v>
                </c:pt>
                <c:pt idx="204" formatCode="#,##0.0\ ">
                  <c:v>18.255468471753492</c:v>
                </c:pt>
                <c:pt idx="205" formatCode="#,##0.0\ ">
                  <c:v>18.511450707378579</c:v>
                </c:pt>
                <c:pt idx="206" formatCode="#,##0.0\ ">
                  <c:v>17.550855236712398</c:v>
                </c:pt>
                <c:pt idx="207" formatCode="#,##0.0\ ">
                  <c:v>17.421259300809304</c:v>
                </c:pt>
                <c:pt idx="208" formatCode="#,##0.0\ ">
                  <c:v>16.88898274298819</c:v>
                </c:pt>
                <c:pt idx="209" formatCode="#,##0.0\ ">
                  <c:v>16.220307482791469</c:v>
                </c:pt>
                <c:pt idx="210" formatCode="#,##0.0\ ">
                  <c:v>16.070457797859859</c:v>
                </c:pt>
                <c:pt idx="211" formatCode="#,##0.0\ ">
                  <c:v>16.060916562611574</c:v>
                </c:pt>
                <c:pt idx="212" formatCode="#,##0.0\ ">
                  <c:v>16.256873567176072</c:v>
                </c:pt>
                <c:pt idx="213" formatCode="#,##0.0\ ">
                  <c:v>16.535199464998232</c:v>
                </c:pt>
                <c:pt idx="214" formatCode="#,##0.0\ ">
                  <c:v>16.889533658497964</c:v>
                </c:pt>
                <c:pt idx="215" formatCode="#,##0.0\ ">
                  <c:v>17.267090160464146</c:v>
                </c:pt>
                <c:pt idx="216" formatCode="#,##0.0\ ">
                  <c:v>18.565496707549947</c:v>
                </c:pt>
                <c:pt idx="217" formatCode="#,##0.0\ ">
                  <c:v>18.81241310302137</c:v>
                </c:pt>
                <c:pt idx="218" formatCode="#,##0.0\ ">
                  <c:v>17.86035975127233</c:v>
                </c:pt>
                <c:pt idx="219" formatCode="#,##0.0\ ">
                  <c:v>17.73052054890838</c:v>
                </c:pt>
                <c:pt idx="220" formatCode="#,##0.0\ ">
                  <c:v>17.197991771462597</c:v>
                </c:pt>
                <c:pt idx="221" formatCode="#,##0.0\ ">
                  <c:v>16.529086418443747</c:v>
                </c:pt>
                <c:pt idx="222" formatCode="#,##0.0\ ">
                  <c:v>16.378998223789658</c:v>
                </c:pt>
                <c:pt idx="223" formatCode="#,##0.0\ ">
                  <c:v>16.369232369576167</c:v>
                </c:pt>
                <c:pt idx="224" formatCode="#,##0.0\ ">
                  <c:v>16.564977885355994</c:v>
                </c:pt>
                <c:pt idx="225" formatCode="#,##0.0\ ">
                  <c:v>16.843084643994978</c:v>
                </c:pt>
                <c:pt idx="226" formatCode="#,##0.0\ ">
                  <c:v>17.195514212708311</c:v>
                </c:pt>
                <c:pt idx="227" formatCode="#,##0.0\ ">
                  <c:v>17.572837544125207</c:v>
                </c:pt>
                <c:pt idx="228" formatCode="#,##0.0\ ">
                  <c:v>18.871077142028042</c:v>
                </c:pt>
                <c:pt idx="229" formatCode="#,##0.0\ ">
                  <c:v>19.117846832389887</c:v>
                </c:pt>
                <c:pt idx="230" formatCode="#,##0.0\ ">
                  <c:v>18.165621045659911</c:v>
                </c:pt>
                <c:pt idx="231" formatCode="#,##0.0\ ">
                  <c:v>18.035634222701898</c:v>
                </c:pt>
                <c:pt idx="232" formatCode="#,##0.0\ ">
                  <c:v>17.502952901085852</c:v>
                </c:pt>
                <c:pt idx="233" formatCode="#,##0.0\ ">
                  <c:v>16.833908819883099</c:v>
                </c:pt>
                <c:pt idx="234" formatCode="#,##0.0\ ">
                  <c:v>16.68367736206762</c:v>
                </c:pt>
                <c:pt idx="235" formatCode="#,##0.0\ ">
                  <c:v>16.673777088696657</c:v>
                </c:pt>
                <c:pt idx="236" formatCode="#,##0.0\ ">
                  <c:v>16.869396523496953</c:v>
                </c:pt>
                <c:pt idx="237" formatCode="#,##0.0\ ">
                  <c:v>17.147373223457809</c:v>
                </c:pt>
                <c:pt idx="238" formatCode="#,##0.0\ ">
                  <c:v>17.498274393054469</c:v>
                </c:pt>
                <c:pt idx="239" formatCode="#,##0.0\ ">
                  <c:v>17.875451887814155</c:v>
                </c:pt>
                <c:pt idx="240" formatCode="#,##0.0\ ">
                  <c:v>19.173598380488205</c:v>
                </c:pt>
                <c:pt idx="241" formatCode="#,##0.0\ ">
                  <c:v>19.420286788509259</c:v>
                </c:pt>
                <c:pt idx="242" formatCode="#,##0.0\ ">
                  <c:v>18.467966322457087</c:v>
                </c:pt>
                <c:pt idx="243" formatCode="#,##0.0\ ">
                  <c:v>18.337899086582205</c:v>
                </c:pt>
                <c:pt idx="244" formatCode="#,##0.0\ ">
                  <c:v>17.805135443792274</c:v>
                </c:pt>
                <c:pt idx="245" formatCode="#,##0.0\ ">
                  <c:v>17.136017169270172</c:v>
                </c:pt>
                <c:pt idx="246" formatCode="#,##0.0\ ">
                  <c:v>16.985709895826119</c:v>
                </c:pt>
                <c:pt idx="247" formatCode="#,##0.0\ ">
                  <c:v>16.975739239601499</c:v>
                </c:pt>
                <c:pt idx="248" formatCode="#,##0.0\ ">
                  <c:v>17.171293374688357</c:v>
                </c:pt>
                <c:pt idx="249" formatCode="#,##0.0\ ">
                  <c:v>17.44920356394751</c:v>
                </c:pt>
                <c:pt idx="250" formatCode="#,##0.0\ ">
                  <c:v>17.798852604029683</c:v>
                </c:pt>
                <c:pt idx="251" formatCode="#,##0.0\ ">
                  <c:v>18.175947457124085</c:v>
                </c:pt>
                <c:pt idx="252" formatCode="#,##0.0\ ">
                  <c:v>19.474054226180371</c:v>
                </c:pt>
                <c:pt idx="253" formatCode="#,##0.0\ ">
                  <c:v>19.729516823984113</c:v>
                </c:pt>
                <c:pt idx="254" formatCode="#,##0.0\ ">
                  <c:v>18.768350037945158</c:v>
                </c:pt>
                <c:pt idx="255" formatCode="#,##0.0\ ">
                  <c:v>18.638251278389617</c:v>
                </c:pt>
                <c:pt idx="256" formatCode="#,##0.0\ ">
                  <c:v>18.105456500690874</c:v>
                </c:pt>
                <c:pt idx="257" formatCode="#,##0.0\ ">
                  <c:v>17.436311167618971</c:v>
                </c:pt>
                <c:pt idx="258" formatCode="#,##0.0\ ">
                  <c:v>17.285977437571699</c:v>
                </c:pt>
                <c:pt idx="259" formatCode="#,##0.0\ ">
                  <c:v>17.275983353927504</c:v>
                </c:pt>
                <c:pt idx="260" formatCode="#,##0.0\ ">
                  <c:v>17.471516842154458</c:v>
                </c:pt>
                <c:pt idx="261" formatCode="#,##0.0\ ">
                  <c:v>17.749407293948654</c:v>
                </c:pt>
                <c:pt idx="262" formatCode="#,##0.0\ ">
                  <c:v>18.098013680851395</c:v>
                </c:pt>
                <c:pt idx="263" formatCode="#,##0.0\ ">
                  <c:v>18.475072965876315</c:v>
                </c:pt>
                <c:pt idx="264" formatCode="#,##0.0\ ">
                  <c:v>19.773179701868926</c:v>
                </c:pt>
                <c:pt idx="265" formatCode="#,##0.0\ ">
                  <c:v>20.019835618795394</c:v>
                </c:pt>
                <c:pt idx="266" formatCode="#,##0.0\ ">
                  <c:v>19.067480778017764</c:v>
                </c:pt>
                <c:pt idx="267" formatCode="#,##0.0\ ">
                  <c:v>18.937387025482053</c:v>
                </c:pt>
                <c:pt idx="268" formatCode="#,##0.0\ ">
                  <c:v>18.40459942134024</c:v>
                </c:pt>
                <c:pt idx="269" formatCode="#,##0.0\ ">
                  <c:v>17.7354623624265</c:v>
                </c:pt>
                <c:pt idx="270" formatCode="#,##0.0\ ">
                  <c:v>17.585139233591629</c:v>
                </c:pt>
                <c:pt idx="271" formatCode="#,##0.0\ ">
                  <c:v>17.575157031390603</c:v>
                </c:pt>
                <c:pt idx="272" formatCode="#,##0.0\ ">
                  <c:v>17.770703500786109</c:v>
                </c:pt>
                <c:pt idx="273" formatCode="#,##0.0\ ">
                  <c:v>18.048609492817487</c:v>
                </c:pt>
                <c:pt idx="274" formatCode="#,##0.0\ ">
                  <c:v>18.396336207730766</c:v>
                </c:pt>
                <c:pt idx="275" formatCode="#,##0.0\ ">
                  <c:v>18.773395802036617</c:v>
                </c:pt>
                <c:pt idx="276" formatCode="#,##0.0\ ">
                  <c:v>20.071532675818379</c:v>
                </c:pt>
                <c:pt idx="277" formatCode="#,##0.0\ ">
                  <c:v>20.318216856429249</c:v>
                </c:pt>
                <c:pt idx="278" formatCode="#,##0.0\ ">
                  <c:v>19.36589796669119</c:v>
                </c:pt>
                <c:pt idx="279" formatCode="#,##0.0\ ">
                  <c:v>19.235837101119671</c:v>
                </c:pt>
                <c:pt idx="280" formatCode="#,##0.0\ ">
                  <c:v>18.703085945095903</c:v>
                </c:pt>
                <c:pt idx="281" formatCode="#,##0.0\ ">
                  <c:v>18.033984195896636</c:v>
                </c:pt>
                <c:pt idx="282" formatCode="#,##0.0\ ">
                  <c:v>17.883700059612558</c:v>
                </c:pt>
                <c:pt idx="283" formatCode="#,##0.0\ ">
                  <c:v>17.87375682488528</c:v>
                </c:pt>
                <c:pt idx="284" formatCode="#,##0.0\ ">
                  <c:v>18.069342103679354</c:v>
                </c:pt>
                <c:pt idx="285" formatCode="#,##0.0\ ">
                  <c:v>18.347290764144915</c:v>
                </c:pt>
                <c:pt idx="286" formatCode="#,##0.0\ ">
                  <c:v>18.694267332063649</c:v>
                </c:pt>
                <c:pt idx="287" formatCode="#,##0.0\ ">
                  <c:v>19.071355086771444</c:v>
                </c:pt>
                <c:pt idx="288" formatCode="#,##0.0\ ">
                  <c:v>20.3695454401199</c:v>
                </c:pt>
                <c:pt idx="289" formatCode="#,##0.0\ ">
                  <c:v>20.616278689171239</c:v>
                </c:pt>
                <c:pt idx="290" formatCode="#,##0.0\ ">
                  <c:v>19.664020628088572</c:v>
                </c:pt>
                <c:pt idx="291" formatCode="#,##0.0\ ">
                  <c:v>19.534014289488873</c:v>
                </c:pt>
                <c:pt idx="292" formatCode="#,##0.0\ ">
                  <c:v>19.001322328107612</c:v>
                </c:pt>
                <c:pt idx="293" formatCode="#,##0.0\ ">
                  <c:v>18.332276917831191</c:v>
                </c:pt>
                <c:pt idx="294" formatCode="#,##0.0\ ">
                  <c:v>18.182053880691093</c:v>
                </c:pt>
                <c:pt idx="295" formatCode="#,##0.0\ ">
                  <c:v>18.172170725879159</c:v>
                </c:pt>
                <c:pt idx="296" formatCode="#,##0.0\ ">
                  <c:v>18.367814966415846</c:v>
                </c:pt>
                <c:pt idx="297" formatCode="#,##0.0\ ">
                  <c:v>18.645827483051594</c:v>
                </c:pt>
                <c:pt idx="298" formatCode="#,##0.0\ ">
                  <c:v>18.992158685524942</c:v>
                </c:pt>
                <c:pt idx="299" formatCode="#,##0.0\ ">
                  <c:v>19.369296545333761</c:v>
                </c:pt>
                <c:pt idx="300" formatCode="#,##0.0\ ">
                  <c:v>20.667558693162462</c:v>
                </c:pt>
                <c:pt idx="301" formatCode="#,##0.0\ ">
                  <c:v>20.923170773217304</c:v>
                </c:pt>
                <c:pt idx="302" formatCode="#,##0.0\ ">
                  <c:v>19.962179671391173</c:v>
                </c:pt>
                <c:pt idx="303" formatCode="#,##0.0\ ">
                  <c:v>19.832244885389766</c:v>
                </c:pt>
                <c:pt idx="304" formatCode="#,##0.0\ ">
                  <c:v>19.299630030464858</c:v>
                </c:pt>
                <c:pt idx="305" formatCode="#,##0.0\ ">
                  <c:v>18.630657533311567</c:v>
                </c:pt>
                <c:pt idx="306" formatCode="#,##0.0\ ">
                  <c:v>18.480513033520086</c:v>
                </c:pt>
                <c:pt idx="307" formatCode="#,##0.0\ ">
                  <c:v>18.47070662719609</c:v>
                </c:pt>
                <c:pt idx="308" formatCode="#,##0.0\ ">
                  <c:v>18.666425753386385</c:v>
                </c:pt>
                <c:pt idx="309" formatCode="#,##0.0\ ">
                  <c:v>18.944518882048307</c:v>
                </c:pt>
                <c:pt idx="310" formatCode="#,##0.0\ ">
                  <c:v>19.290290773382861</c:v>
                </c:pt>
                <c:pt idx="311" formatCode="#,##0.0\ ">
                  <c:v>19.667496240003224</c:v>
                </c:pt>
                <c:pt idx="312" formatCode="#,##0.0\ ">
                  <c:v>20.965844716116369</c:v>
                </c:pt>
                <c:pt idx="313" formatCode="#,##0.0\ ">
                  <c:v>21.212721754943914</c:v>
                </c:pt>
                <c:pt idx="314" formatCode="#,##0.0\ ">
                  <c:v>20.260640000009488</c:v>
                </c:pt>
                <c:pt idx="315" formatCode="#,##0.0\ ">
                  <c:v>20.130790307809722</c:v>
                </c:pt>
                <c:pt idx="316" formatCode="#,##0.0\ ">
                  <c:v>19.598266815678393</c:v>
                </c:pt>
                <c:pt idx="317" formatCode="#,##0.0\ ">
                  <c:v>18.929380433168173</c:v>
                </c:pt>
                <c:pt idx="318" formatCode="#,##0.0\ ">
                  <c:v>18.77932837026583</c:v>
                </c:pt>
                <c:pt idx="319" formatCode="#,##0.0\ ">
                  <c:v>18.769612008249393</c:v>
                </c:pt>
                <c:pt idx="320" formatCode="#,##0.0\ ">
                  <c:v>18.965418730851724</c:v>
                </c:pt>
                <c:pt idx="321" formatCode="#,##0.0\ ">
                  <c:v>19.243605855528983</c:v>
                </c:pt>
                <c:pt idx="322" formatCode="#,##0.0\ ">
                  <c:v>19.588890033952868</c:v>
                </c:pt>
                <c:pt idx="323" formatCode="#,##0.0\ ">
                  <c:v>19.96617720404226</c:v>
                </c:pt>
                <c:pt idx="324" formatCode="#,##0.0\ ">
                  <c:v>21.264623645531294</c:v>
                </c:pt>
                <c:pt idx="325" formatCode="#,##0.0\ ">
                  <c:v>21.511589462700311</c:v>
                </c:pt>
                <c:pt idx="326" formatCode="#,##0.0\ ">
                  <c:v>20.559616088826203</c:v>
                </c:pt>
                <c:pt idx="327" formatCode="#,##0.0\ ">
                  <c:v>20.429862353249824</c:v>
                </c:pt>
                <c:pt idx="328" formatCode="#,##0.0\ ">
                  <c:v>19.897441667290543</c:v>
                </c:pt>
                <c:pt idx="329" formatCode="#,##0.0\ ">
                  <c:v>19.228652002755201</c:v>
                </c:pt>
                <c:pt idx="330" formatCode="#,##0.0\ ">
                  <c:v>19.078703547278195</c:v>
                </c:pt>
                <c:pt idx="331" formatCode="#,##0.0\ ">
                  <c:v>19.069087921490187</c:v>
                </c:pt>
                <c:pt idx="332" formatCode="#,##0.0\ ">
                  <c:v>19.264992467977375</c:v>
                </c:pt>
                <c:pt idx="333" formatCode="#,##0.0\ ">
                  <c:v>19.543284363965423</c:v>
                </c:pt>
                <c:pt idx="334" formatCode="#,##0.0\ ">
                  <c:v>19.88814107693565</c:v>
                </c:pt>
                <c:pt idx="335" formatCode="#,##0.0\ ">
                  <c:v>20.265521395483969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6B3-4CBB-AC11-738A4AAE4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1335224"/>
        <c:axId val="841334896"/>
      </c:lineChart>
      <c:catAx>
        <c:axId val="841335224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41334896"/>
        <c:crosses val="autoZero"/>
        <c:auto val="1"/>
        <c:lblAlgn val="ctr"/>
        <c:lblOffset val="100"/>
        <c:noMultiLvlLbl val="0"/>
      </c:catAx>
      <c:valAx>
        <c:axId val="84133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41335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'CU Resid_Anual'!$B$1</c:f>
              <c:strCache>
                <c:ptCount val="1"/>
                <c:pt idx="0">
                  <c:v>Valores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'CU Resid_Anual'!$B$2:$B$29</c:f>
              <c:numCache>
                <c:formatCode>#,##0.00\ </c:formatCode>
                <c:ptCount val="28"/>
                <c:pt idx="0">
                  <c:v>13.149981096949736</c:v>
                </c:pt>
                <c:pt idx="1">
                  <c:v>13.268683010615032</c:v>
                </c:pt>
                <c:pt idx="2">
                  <c:v>13.061562486429928</c:v>
                </c:pt>
                <c:pt idx="3">
                  <c:v>13.164229137113196</c:v>
                </c:pt>
                <c:pt idx="4">
                  <c:v>13.676365408209067</c:v>
                </c:pt>
                <c:pt idx="5">
                  <c:v>13.896139463316148</c:v>
                </c:pt>
                <c:pt idx="6">
                  <c:v>14.098870867884518</c:v>
                </c:pt>
                <c:pt idx="7">
                  <c:v>14.195015767043582</c:v>
                </c:pt>
                <c:pt idx="8">
                  <c:v>14.068847664889258</c:v>
                </c:pt>
                <c:pt idx="9">
                  <c:v>14.059575563731766</c:v>
                </c:pt>
                <c:pt idx="10">
                  <c:v>14.267392856302031</c:v>
                </c:pt>
                <c:pt idx="11">
                  <c:v>14.24042453738711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ED-41A4-95CC-F995E04FC722}"/>
            </c:ext>
          </c:extLst>
        </c:ser>
        <c:ser>
          <c:idx val="1"/>
          <c:order val="1"/>
          <c:tx>
            <c:strRef>
              <c:f>'CU Resid_Anual'!$C$1</c:f>
              <c:strCache>
                <c:ptCount val="1"/>
                <c:pt idx="0">
                  <c:v>Previsión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'CU Resid_Anual'!$A$2:$A$29</c:f>
              <c:numCache>
                <c:formatCode>General</c:formatCode>
                <c:ptCount val="2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</c:numCache>
            </c:numRef>
          </c:cat>
          <c:val>
            <c:numRef>
              <c:f>'CU Resid_Anual'!$C$2:$C$29</c:f>
              <c:numCache>
                <c:formatCode>#,##0.00\ </c:formatCode>
                <c:ptCount val="28"/>
                <c:pt idx="11">
                  <c:v>14.24042453738711</c:v>
                </c:pt>
                <c:pt idx="12">
                  <c:v>14.604615338165139</c:v>
                </c:pt>
                <c:pt idx="13">
                  <c:v>14.72566251064875</c:v>
                </c:pt>
                <c:pt idx="14">
                  <c:v>14.846709683132358</c:v>
                </c:pt>
                <c:pt idx="15">
                  <c:v>14.967756855615967</c:v>
                </c:pt>
                <c:pt idx="16">
                  <c:v>15.088804028099577</c:v>
                </c:pt>
                <c:pt idx="17">
                  <c:v>15.209851200583186</c:v>
                </c:pt>
                <c:pt idx="18">
                  <c:v>15.330898373066795</c:v>
                </c:pt>
                <c:pt idx="19">
                  <c:v>15.451945545550405</c:v>
                </c:pt>
                <c:pt idx="20">
                  <c:v>15.572992718034014</c:v>
                </c:pt>
                <c:pt idx="21">
                  <c:v>15.694039890517622</c:v>
                </c:pt>
                <c:pt idx="22">
                  <c:v>15.815087063001233</c:v>
                </c:pt>
                <c:pt idx="23">
                  <c:v>15.936134235484841</c:v>
                </c:pt>
                <c:pt idx="24">
                  <c:v>16.05718140796845</c:v>
                </c:pt>
                <c:pt idx="25">
                  <c:v>16.17822858045206</c:v>
                </c:pt>
                <c:pt idx="26">
                  <c:v>16.299275752935671</c:v>
                </c:pt>
                <c:pt idx="27">
                  <c:v>16.420322925419278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ED-41A4-95CC-F995E04FC722}"/>
            </c:ext>
          </c:extLst>
        </c:ser>
        <c:ser>
          <c:idx val="2"/>
          <c:order val="2"/>
          <c:tx>
            <c:strRef>
              <c:f>'CU Resid_Anual'!$D$1</c:f>
              <c:strCache>
                <c:ptCount val="1"/>
                <c:pt idx="0">
                  <c:v>Límite de confianza inferior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'CU Resid_Anual'!$A$2:$A$29</c:f>
              <c:numCache>
                <c:formatCode>General</c:formatCode>
                <c:ptCount val="2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</c:numCache>
            </c:numRef>
          </c:cat>
          <c:val>
            <c:numRef>
              <c:f>'CU Resid_Anual'!$D$2:$D$29</c:f>
              <c:numCache>
                <c:formatCode>#,##0.00\ </c:formatCode>
                <c:ptCount val="28"/>
                <c:pt idx="11">
                  <c:v>14.24042453738711</c:v>
                </c:pt>
                <c:pt idx="12">
                  <c:v>14.235900989980491</c:v>
                </c:pt>
                <c:pt idx="13">
                  <c:v>14.356946503253267</c:v>
                </c:pt>
                <c:pt idx="14">
                  <c:v>14.477990726047164</c:v>
                </c:pt>
                <c:pt idx="15">
                  <c:v>14.599033289687835</c:v>
                </c:pt>
                <c:pt idx="16">
                  <c:v>14.720073825538819</c:v>
                </c:pt>
                <c:pt idx="17">
                  <c:v>14.841111965019955</c:v>
                </c:pt>
                <c:pt idx="18">
                  <c:v>14.962147339629503</c:v>
                </c:pt>
                <c:pt idx="19">
                  <c:v>15.083179580969906</c:v>
                </c:pt>
                <c:pt idx="20">
                  <c:v>15.204208320777241</c:v>
                </c:pt>
                <c:pt idx="21">
                  <c:v>15.325233190954316</c:v>
                </c:pt>
                <c:pt idx="22">
                  <c:v>15.446253823607412</c:v>
                </c:pt>
                <c:pt idx="23">
                  <c:v>15.567269851086641</c:v>
                </c:pt>
                <c:pt idx="24">
                  <c:v>15.688280906029929</c:v>
                </c:pt>
                <c:pt idx="25">
                  <c:v>15.809286621410577</c:v>
                </c:pt>
                <c:pt idx="26">
                  <c:v>15.930286630588371</c:v>
                </c:pt>
                <c:pt idx="27">
                  <c:v>16.051280567364241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ED-41A4-95CC-F995E04FC722}"/>
            </c:ext>
          </c:extLst>
        </c:ser>
        <c:ser>
          <c:idx val="3"/>
          <c:order val="3"/>
          <c:tx>
            <c:strRef>
              <c:f>'CU Resid_Anual'!$E$1</c:f>
              <c:strCache>
                <c:ptCount val="1"/>
                <c:pt idx="0">
                  <c:v>Límite de confianza superior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'CU Resid_Anual'!$A$2:$A$29</c:f>
              <c:numCache>
                <c:formatCode>General</c:formatCode>
                <c:ptCount val="2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</c:numCache>
            </c:numRef>
          </c:cat>
          <c:val>
            <c:numRef>
              <c:f>'CU Resid_Anual'!$E$2:$E$29</c:f>
              <c:numCache>
                <c:formatCode>#,##0.00\ </c:formatCode>
                <c:ptCount val="28"/>
                <c:pt idx="11">
                  <c:v>14.24042453738711</c:v>
                </c:pt>
                <c:pt idx="12">
                  <c:v>14.973329686349787</c:v>
                </c:pt>
                <c:pt idx="13">
                  <c:v>15.094378518044232</c:v>
                </c:pt>
                <c:pt idx="14">
                  <c:v>15.215428640217553</c:v>
                </c:pt>
                <c:pt idx="15">
                  <c:v>15.336480421544099</c:v>
                </c:pt>
                <c:pt idx="16">
                  <c:v>15.457534230660336</c:v>
                </c:pt>
                <c:pt idx="17">
                  <c:v>15.578590436146417</c:v>
                </c:pt>
                <c:pt idx="18">
                  <c:v>15.699649406504086</c:v>
                </c:pt>
                <c:pt idx="19">
                  <c:v>15.820711510130904</c:v>
                </c:pt>
                <c:pt idx="20">
                  <c:v>15.941777115290787</c:v>
                </c:pt>
                <c:pt idx="21">
                  <c:v>16.06284659008093</c:v>
                </c:pt>
                <c:pt idx="22">
                  <c:v>16.183920302395052</c:v>
                </c:pt>
                <c:pt idx="23">
                  <c:v>16.304998619883044</c:v>
                </c:pt>
                <c:pt idx="24">
                  <c:v>16.426081909906973</c:v>
                </c:pt>
                <c:pt idx="25">
                  <c:v>16.547170539493546</c:v>
                </c:pt>
                <c:pt idx="26">
                  <c:v>16.668264875282972</c:v>
                </c:pt>
                <c:pt idx="27">
                  <c:v>16.789365283474314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3ED-41A4-95CC-F995E04FC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9734088"/>
        <c:axId val="569735072"/>
      </c:lineChart>
      <c:catAx>
        <c:axId val="569734088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9735072"/>
        <c:crosses val="autoZero"/>
        <c:auto val="1"/>
        <c:lblAlgn val="ctr"/>
        <c:lblOffset val="100"/>
        <c:noMultiLvlLbl val="0"/>
      </c:catAx>
      <c:valAx>
        <c:axId val="569735072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9734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'CU No Resid Mensual'!$B$1</c:f>
              <c:strCache>
                <c:ptCount val="1"/>
                <c:pt idx="0">
                  <c:v>Valores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'CU No Resid Mensual'!$B$2:$B$337</c:f>
              <c:numCache>
                <c:formatCode>#,##0.0\ </c:formatCode>
                <c:ptCount val="336"/>
                <c:pt idx="0">
                  <c:v>75.926434262948192</c:v>
                </c:pt>
                <c:pt idx="1">
                  <c:v>79.416596337579634</c:v>
                </c:pt>
                <c:pt idx="2">
                  <c:v>82.399267224213418</c:v>
                </c:pt>
                <c:pt idx="3">
                  <c:v>79.495497611464998</c:v>
                </c:pt>
                <c:pt idx="4">
                  <c:v>79.439093078758972</c:v>
                </c:pt>
                <c:pt idx="5">
                  <c:v>75.679872712808276</c:v>
                </c:pt>
                <c:pt idx="6">
                  <c:v>74.591488853503193</c:v>
                </c:pt>
                <c:pt idx="7">
                  <c:v>74.228806682577584</c:v>
                </c:pt>
                <c:pt idx="8">
                  <c:v>71.400672235481295</c:v>
                </c:pt>
                <c:pt idx="9">
                  <c:v>74.408881814564253</c:v>
                </c:pt>
                <c:pt idx="10">
                  <c:v>80.341774771189819</c:v>
                </c:pt>
                <c:pt idx="11">
                  <c:v>81.147232178414995</c:v>
                </c:pt>
                <c:pt idx="12">
                  <c:v>91.295119521912355</c:v>
                </c:pt>
                <c:pt idx="13">
                  <c:v>97.810620525059676</c:v>
                </c:pt>
                <c:pt idx="14">
                  <c:v>80.360906237740267</c:v>
                </c:pt>
                <c:pt idx="15">
                  <c:v>77.824592156862735</c:v>
                </c:pt>
                <c:pt idx="16">
                  <c:v>75.948812230497836</c:v>
                </c:pt>
                <c:pt idx="17">
                  <c:v>74.633524108192887</c:v>
                </c:pt>
                <c:pt idx="18">
                  <c:v>73.220579710144932</c:v>
                </c:pt>
                <c:pt idx="19">
                  <c:v>69.529528672427318</c:v>
                </c:pt>
                <c:pt idx="20">
                  <c:v>72.710420762878499</c:v>
                </c:pt>
                <c:pt idx="21">
                  <c:v>70.480967361384231</c:v>
                </c:pt>
                <c:pt idx="22">
                  <c:v>75.050597484276722</c:v>
                </c:pt>
                <c:pt idx="23">
                  <c:v>77.210566037735873</c:v>
                </c:pt>
                <c:pt idx="24">
                  <c:v>77.012441037735854</c:v>
                </c:pt>
                <c:pt idx="25">
                  <c:v>84.534390723270434</c:v>
                </c:pt>
                <c:pt idx="26">
                  <c:v>80.983383104125721</c:v>
                </c:pt>
                <c:pt idx="27">
                  <c:v>77.300487421383622</c:v>
                </c:pt>
                <c:pt idx="28">
                  <c:v>82.222854330708685</c:v>
                </c:pt>
                <c:pt idx="29">
                  <c:v>79.440804868472725</c:v>
                </c:pt>
                <c:pt idx="30">
                  <c:v>75.714709347996873</c:v>
                </c:pt>
                <c:pt idx="31">
                  <c:v>74.872618767177073</c:v>
                </c:pt>
                <c:pt idx="32">
                  <c:v>75.829564021995296</c:v>
                </c:pt>
                <c:pt idx="33">
                  <c:v>87.174691552062882</c:v>
                </c:pt>
                <c:pt idx="34">
                  <c:v>81.065449901768147</c:v>
                </c:pt>
                <c:pt idx="35">
                  <c:v>79.670782232704397</c:v>
                </c:pt>
                <c:pt idx="36">
                  <c:v>97.465968565815288</c:v>
                </c:pt>
                <c:pt idx="37">
                  <c:v>100.94551277013751</c:v>
                </c:pt>
                <c:pt idx="38">
                  <c:v>86.380986635220125</c:v>
                </c:pt>
                <c:pt idx="39">
                  <c:v>80.698848270440223</c:v>
                </c:pt>
                <c:pt idx="40">
                  <c:v>78.748576484467165</c:v>
                </c:pt>
                <c:pt idx="41">
                  <c:v>71.904732704402548</c:v>
                </c:pt>
                <c:pt idx="42">
                  <c:v>72.956407232704365</c:v>
                </c:pt>
                <c:pt idx="43">
                  <c:v>66.884510420762851</c:v>
                </c:pt>
                <c:pt idx="44">
                  <c:v>75.708132127408589</c:v>
                </c:pt>
                <c:pt idx="45">
                  <c:v>72.303928430987028</c:v>
                </c:pt>
                <c:pt idx="46">
                  <c:v>73.534098231827073</c:v>
                </c:pt>
                <c:pt idx="47">
                  <c:v>73.054958579881685</c:v>
                </c:pt>
                <c:pt idx="48">
                  <c:v>74.368573117855718</c:v>
                </c:pt>
                <c:pt idx="49">
                  <c:v>86.570086716594432</c:v>
                </c:pt>
                <c:pt idx="50">
                  <c:v>85.667643814026789</c:v>
                </c:pt>
                <c:pt idx="51">
                  <c:v>84.264410721324381</c:v>
                </c:pt>
                <c:pt idx="52">
                  <c:v>80.207533490937735</c:v>
                </c:pt>
                <c:pt idx="53">
                  <c:v>70.761721828211236</c:v>
                </c:pt>
                <c:pt idx="54">
                  <c:v>73.007249802994494</c:v>
                </c:pt>
                <c:pt idx="55">
                  <c:v>76.194159779614324</c:v>
                </c:pt>
                <c:pt idx="56">
                  <c:v>75.565167256985475</c:v>
                </c:pt>
                <c:pt idx="57">
                  <c:v>71.425335952848712</c:v>
                </c:pt>
                <c:pt idx="58">
                  <c:v>73.814862529457983</c:v>
                </c:pt>
                <c:pt idx="59">
                  <c:v>73.128013349038099</c:v>
                </c:pt>
                <c:pt idx="60">
                  <c:v>78.978556296586888</c:v>
                </c:pt>
                <c:pt idx="61">
                  <c:v>79.157355825814079</c:v>
                </c:pt>
                <c:pt idx="62">
                  <c:v>80.871640502354765</c:v>
                </c:pt>
                <c:pt idx="63">
                  <c:v>80.030981161695422</c:v>
                </c:pt>
                <c:pt idx="64">
                  <c:v>78.282326674500595</c:v>
                </c:pt>
                <c:pt idx="65">
                  <c:v>78.039522515527977</c:v>
                </c:pt>
                <c:pt idx="66">
                  <c:v>74.442336956521771</c:v>
                </c:pt>
                <c:pt idx="67">
                  <c:v>72.21421422986711</c:v>
                </c:pt>
                <c:pt idx="68">
                  <c:v>72.751759656652368</c:v>
                </c:pt>
                <c:pt idx="69">
                  <c:v>74.018236441669913</c:v>
                </c:pt>
                <c:pt idx="70">
                  <c:v>73.472666926981645</c:v>
                </c:pt>
                <c:pt idx="71">
                  <c:v>79.98796643247465</c:v>
                </c:pt>
                <c:pt idx="72">
                  <c:v>80.494724501758455</c:v>
                </c:pt>
                <c:pt idx="73">
                  <c:v>83.582364204767501</c:v>
                </c:pt>
                <c:pt idx="74">
                  <c:v>84.552524423602989</c:v>
                </c:pt>
                <c:pt idx="75">
                  <c:v>80.454517766497474</c:v>
                </c:pt>
                <c:pt idx="76">
                  <c:v>70.788016399843812</c:v>
                </c:pt>
                <c:pt idx="77">
                  <c:v>73.357438500585715</c:v>
                </c:pt>
                <c:pt idx="78">
                  <c:v>79.127958626073408</c:v>
                </c:pt>
                <c:pt idx="79">
                  <c:v>72.263309914129579</c:v>
                </c:pt>
                <c:pt idx="80">
                  <c:v>75.41037831513259</c:v>
                </c:pt>
                <c:pt idx="81">
                  <c:v>77.098031189083855</c:v>
                </c:pt>
                <c:pt idx="82">
                  <c:v>75.119771079740573</c:v>
                </c:pt>
                <c:pt idx="83">
                  <c:v>77.65752003052269</c:v>
                </c:pt>
                <c:pt idx="84">
                  <c:v>81.65370949294703</c:v>
                </c:pt>
                <c:pt idx="85">
                  <c:v>79.53617613419749</c:v>
                </c:pt>
                <c:pt idx="86">
                  <c:v>82.187136866183792</c:v>
                </c:pt>
                <c:pt idx="87">
                  <c:v>78.655825390773913</c:v>
                </c:pt>
                <c:pt idx="88">
                  <c:v>74.327112890922933</c:v>
                </c:pt>
                <c:pt idx="89">
                  <c:v>74.918558352402727</c:v>
                </c:pt>
                <c:pt idx="90">
                  <c:v>77.606117467581996</c:v>
                </c:pt>
                <c:pt idx="91">
                  <c:v>72.197401904761875</c:v>
                </c:pt>
                <c:pt idx="92">
                  <c:v>75.54929523809524</c:v>
                </c:pt>
                <c:pt idx="93">
                  <c:v>71.15115853658537</c:v>
                </c:pt>
                <c:pt idx="94">
                  <c:v>72.671226666666655</c:v>
                </c:pt>
                <c:pt idx="95">
                  <c:v>80.104594285714256</c:v>
                </c:pt>
                <c:pt idx="96">
                  <c:v>86.517514296606919</c:v>
                </c:pt>
                <c:pt idx="97">
                  <c:v>87.908047292143408</c:v>
                </c:pt>
                <c:pt idx="98">
                  <c:v>82.089462242562917</c:v>
                </c:pt>
                <c:pt idx="99">
                  <c:v>75.945709382151037</c:v>
                </c:pt>
                <c:pt idx="100">
                  <c:v>74.972079999999991</c:v>
                </c:pt>
                <c:pt idx="101">
                  <c:v>72.751330292664392</c:v>
                </c:pt>
                <c:pt idx="102">
                  <c:v>69.305919452887551</c:v>
                </c:pt>
                <c:pt idx="103">
                  <c:v>67.470235472844664</c:v>
                </c:pt>
                <c:pt idx="104">
                  <c:v>74.67320926699584</c:v>
                </c:pt>
                <c:pt idx="105">
                  <c:v>71.694165402124455</c:v>
                </c:pt>
                <c:pt idx="106">
                  <c:v>72.104085735963579</c:v>
                </c:pt>
                <c:pt idx="107">
                  <c:v>78.547512268780665</c:v>
                </c:pt>
                <c:pt idx="108">
                  <c:v>81.936685541713871</c:v>
                </c:pt>
                <c:pt idx="109">
                  <c:v>84.54117025292561</c:v>
                </c:pt>
                <c:pt idx="110">
                  <c:v>77.991457153642884</c:v>
                </c:pt>
                <c:pt idx="111">
                  <c:v>76.322280105700258</c:v>
                </c:pt>
                <c:pt idx="112">
                  <c:v>64.755734239335581</c:v>
                </c:pt>
                <c:pt idx="113">
                  <c:v>52.778505096262741</c:v>
                </c:pt>
                <c:pt idx="114">
                  <c:v>52.108765571913928</c:v>
                </c:pt>
                <c:pt idx="115">
                  <c:v>55.382257942511323</c:v>
                </c:pt>
                <c:pt idx="116">
                  <c:v>55.405132375189126</c:v>
                </c:pt>
                <c:pt idx="117">
                  <c:v>55.342918243754731</c:v>
                </c:pt>
                <c:pt idx="118">
                  <c:v>55.887456472369429</c:v>
                </c:pt>
                <c:pt idx="119">
                  <c:v>59.324770920106012</c:v>
                </c:pt>
                <c:pt idx="120">
                  <c:v>58.030253691783422</c:v>
                </c:pt>
                <c:pt idx="121">
                  <c:v>68.877108251324785</c:v>
                </c:pt>
                <c:pt idx="122">
                  <c:v>64.069943246310999</c:v>
                </c:pt>
                <c:pt idx="123">
                  <c:v>60.457681543116486</c:v>
                </c:pt>
                <c:pt idx="124">
                  <c:v>60.777739622641512</c:v>
                </c:pt>
                <c:pt idx="125">
                  <c:v>63.460659879336369</c:v>
                </c:pt>
                <c:pt idx="126">
                  <c:v>64.878163650075422</c:v>
                </c:pt>
                <c:pt idx="127">
                  <c:v>65.547627310448888</c:v>
                </c:pt>
                <c:pt idx="128">
                  <c:v>64.835448379804077</c:v>
                </c:pt>
                <c:pt idx="129">
                  <c:v>66.527481174698792</c:v>
                </c:pt>
                <c:pt idx="130">
                  <c:v>66.787799547852273</c:v>
                </c:pt>
                <c:pt idx="131">
                  <c:v>71.103745290128145</c:v>
                </c:pt>
                <c:pt idx="132">
                  <c:v>78.799223813112292</c:v>
                </c:pt>
                <c:pt idx="133">
                  <c:v>74.778011299435022</c:v>
                </c:pt>
                <c:pt idx="134">
                  <c:v>74.545159834524242</c:v>
                </c:pt>
                <c:pt idx="135">
                  <c:v>79.352948042168691</c:v>
                </c:pt>
                <c:pt idx="136">
                  <c:v>76.510848096494541</c:v>
                </c:pt>
                <c:pt idx="137">
                  <c:v>75.613942706370167</c:v>
                </c:pt>
                <c:pt idx="138">
                  <c:v>70.177696374622371</c:v>
                </c:pt>
                <c:pt idx="139">
                  <c:v>69.09496788817529</c:v>
                </c:pt>
                <c:pt idx="140">
                  <c:v>76.454497734138982</c:v>
                </c:pt>
                <c:pt idx="141">
                  <c:v>78.214037735849089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EF-444C-8255-AB3AA70BC795}"/>
            </c:ext>
          </c:extLst>
        </c:ser>
        <c:ser>
          <c:idx val="1"/>
          <c:order val="1"/>
          <c:tx>
            <c:strRef>
              <c:f>'CU No Resid Mensual'!$C$1</c:f>
              <c:strCache>
                <c:ptCount val="1"/>
                <c:pt idx="0">
                  <c:v>Previsión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'CU No Resid Mensual'!$A$2:$A$337</c:f>
              <c:numCache>
                <c:formatCode>mmm\-yy</c:formatCode>
                <c:ptCount val="336"/>
                <c:pt idx="0">
                  <c:v>40574</c:v>
                </c:pt>
                <c:pt idx="1">
                  <c:v>40602</c:v>
                </c:pt>
                <c:pt idx="2">
                  <c:v>40633</c:v>
                </c:pt>
                <c:pt idx="3">
                  <c:v>40663</c:v>
                </c:pt>
                <c:pt idx="4">
                  <c:v>40694</c:v>
                </c:pt>
                <c:pt idx="5">
                  <c:v>40724</c:v>
                </c:pt>
                <c:pt idx="6">
                  <c:v>40755</c:v>
                </c:pt>
                <c:pt idx="7">
                  <c:v>40786</c:v>
                </c:pt>
                <c:pt idx="8">
                  <c:v>40816</c:v>
                </c:pt>
                <c:pt idx="9">
                  <c:v>40847</c:v>
                </c:pt>
                <c:pt idx="10">
                  <c:v>40877</c:v>
                </c:pt>
                <c:pt idx="11">
                  <c:v>40908</c:v>
                </c:pt>
                <c:pt idx="12">
                  <c:v>40939</c:v>
                </c:pt>
                <c:pt idx="13">
                  <c:v>40968</c:v>
                </c:pt>
                <c:pt idx="14">
                  <c:v>40999</c:v>
                </c:pt>
                <c:pt idx="15">
                  <c:v>41029</c:v>
                </c:pt>
                <c:pt idx="16">
                  <c:v>41060</c:v>
                </c:pt>
                <c:pt idx="17">
                  <c:v>41090</c:v>
                </c:pt>
                <c:pt idx="18">
                  <c:v>41121</c:v>
                </c:pt>
                <c:pt idx="19">
                  <c:v>41152</c:v>
                </c:pt>
                <c:pt idx="20">
                  <c:v>41182</c:v>
                </c:pt>
                <c:pt idx="21">
                  <c:v>41213</c:v>
                </c:pt>
                <c:pt idx="22">
                  <c:v>41243</c:v>
                </c:pt>
                <c:pt idx="23">
                  <c:v>41274</c:v>
                </c:pt>
                <c:pt idx="24">
                  <c:v>41305</c:v>
                </c:pt>
                <c:pt idx="25">
                  <c:v>41333</c:v>
                </c:pt>
                <c:pt idx="26">
                  <c:v>41364</c:v>
                </c:pt>
                <c:pt idx="27">
                  <c:v>41394</c:v>
                </c:pt>
                <c:pt idx="28">
                  <c:v>41425</c:v>
                </c:pt>
                <c:pt idx="29">
                  <c:v>41455</c:v>
                </c:pt>
                <c:pt idx="30">
                  <c:v>41486</c:v>
                </c:pt>
                <c:pt idx="31">
                  <c:v>41517</c:v>
                </c:pt>
                <c:pt idx="32">
                  <c:v>41547</c:v>
                </c:pt>
                <c:pt idx="33">
                  <c:v>41578</c:v>
                </c:pt>
                <c:pt idx="34">
                  <c:v>41608</c:v>
                </c:pt>
                <c:pt idx="35">
                  <c:v>41639</c:v>
                </c:pt>
                <c:pt idx="36">
                  <c:v>41670</c:v>
                </c:pt>
                <c:pt idx="37">
                  <c:v>41698</c:v>
                </c:pt>
                <c:pt idx="38">
                  <c:v>41729</c:v>
                </c:pt>
                <c:pt idx="39">
                  <c:v>41759</c:v>
                </c:pt>
                <c:pt idx="40">
                  <c:v>41790</c:v>
                </c:pt>
                <c:pt idx="41">
                  <c:v>41820</c:v>
                </c:pt>
                <c:pt idx="42">
                  <c:v>41851</c:v>
                </c:pt>
                <c:pt idx="43">
                  <c:v>41882</c:v>
                </c:pt>
                <c:pt idx="44">
                  <c:v>41912</c:v>
                </c:pt>
                <c:pt idx="45">
                  <c:v>41943</c:v>
                </c:pt>
                <c:pt idx="46">
                  <c:v>41973</c:v>
                </c:pt>
                <c:pt idx="47">
                  <c:v>42004</c:v>
                </c:pt>
                <c:pt idx="48">
                  <c:v>42035</c:v>
                </c:pt>
                <c:pt idx="49">
                  <c:v>42063</c:v>
                </c:pt>
                <c:pt idx="50">
                  <c:v>42094</c:v>
                </c:pt>
                <c:pt idx="51">
                  <c:v>42124</c:v>
                </c:pt>
                <c:pt idx="52">
                  <c:v>42155</c:v>
                </c:pt>
                <c:pt idx="53">
                  <c:v>42185</c:v>
                </c:pt>
                <c:pt idx="54">
                  <c:v>42216</c:v>
                </c:pt>
                <c:pt idx="55">
                  <c:v>42247</c:v>
                </c:pt>
                <c:pt idx="56">
                  <c:v>42277</c:v>
                </c:pt>
                <c:pt idx="57">
                  <c:v>42308</c:v>
                </c:pt>
                <c:pt idx="58">
                  <c:v>42338</c:v>
                </c:pt>
                <c:pt idx="59">
                  <c:v>42369</c:v>
                </c:pt>
                <c:pt idx="60">
                  <c:v>42400</c:v>
                </c:pt>
                <c:pt idx="61">
                  <c:v>42429</c:v>
                </c:pt>
                <c:pt idx="62">
                  <c:v>42460</c:v>
                </c:pt>
                <c:pt idx="63">
                  <c:v>42490</c:v>
                </c:pt>
                <c:pt idx="64">
                  <c:v>42521</c:v>
                </c:pt>
                <c:pt idx="65">
                  <c:v>42551</c:v>
                </c:pt>
                <c:pt idx="66">
                  <c:v>42582</c:v>
                </c:pt>
                <c:pt idx="67">
                  <c:v>42613</c:v>
                </c:pt>
                <c:pt idx="68">
                  <c:v>42643</c:v>
                </c:pt>
                <c:pt idx="69">
                  <c:v>42674</c:v>
                </c:pt>
                <c:pt idx="70">
                  <c:v>42704</c:v>
                </c:pt>
                <c:pt idx="71">
                  <c:v>42735</c:v>
                </c:pt>
                <c:pt idx="72">
                  <c:v>42766</c:v>
                </c:pt>
                <c:pt idx="73">
                  <c:v>42794</c:v>
                </c:pt>
                <c:pt idx="74">
                  <c:v>42825</c:v>
                </c:pt>
                <c:pt idx="75">
                  <c:v>42855</c:v>
                </c:pt>
                <c:pt idx="76">
                  <c:v>42886</c:v>
                </c:pt>
                <c:pt idx="77">
                  <c:v>42916</c:v>
                </c:pt>
                <c:pt idx="78">
                  <c:v>42947</c:v>
                </c:pt>
                <c:pt idx="79">
                  <c:v>42978</c:v>
                </c:pt>
                <c:pt idx="80">
                  <c:v>43008</c:v>
                </c:pt>
                <c:pt idx="81">
                  <c:v>43039</c:v>
                </c:pt>
                <c:pt idx="82">
                  <c:v>43069</c:v>
                </c:pt>
                <c:pt idx="83">
                  <c:v>43100</c:v>
                </c:pt>
                <c:pt idx="84">
                  <c:v>43131</c:v>
                </c:pt>
                <c:pt idx="85">
                  <c:v>43159</c:v>
                </c:pt>
                <c:pt idx="86">
                  <c:v>43190</c:v>
                </c:pt>
                <c:pt idx="87">
                  <c:v>43220</c:v>
                </c:pt>
                <c:pt idx="88">
                  <c:v>43251</c:v>
                </c:pt>
                <c:pt idx="89">
                  <c:v>43281</c:v>
                </c:pt>
                <c:pt idx="90">
                  <c:v>43312</c:v>
                </c:pt>
                <c:pt idx="91">
                  <c:v>43343</c:v>
                </c:pt>
                <c:pt idx="92">
                  <c:v>43373</c:v>
                </c:pt>
                <c:pt idx="93">
                  <c:v>43404</c:v>
                </c:pt>
                <c:pt idx="94">
                  <c:v>43434</c:v>
                </c:pt>
                <c:pt idx="95">
                  <c:v>43465</c:v>
                </c:pt>
                <c:pt idx="96">
                  <c:v>43496</c:v>
                </c:pt>
                <c:pt idx="97">
                  <c:v>43524</c:v>
                </c:pt>
                <c:pt idx="98">
                  <c:v>43555</c:v>
                </c:pt>
                <c:pt idx="99">
                  <c:v>43585</c:v>
                </c:pt>
                <c:pt idx="100">
                  <c:v>43616</c:v>
                </c:pt>
                <c:pt idx="101">
                  <c:v>43646</c:v>
                </c:pt>
                <c:pt idx="102">
                  <c:v>43677</c:v>
                </c:pt>
                <c:pt idx="103">
                  <c:v>43708</c:v>
                </c:pt>
                <c:pt idx="104">
                  <c:v>43738</c:v>
                </c:pt>
                <c:pt idx="105">
                  <c:v>43769</c:v>
                </c:pt>
                <c:pt idx="106">
                  <c:v>43799</c:v>
                </c:pt>
                <c:pt idx="107">
                  <c:v>43830</c:v>
                </c:pt>
                <c:pt idx="108">
                  <c:v>43861</c:v>
                </c:pt>
                <c:pt idx="109">
                  <c:v>43890</c:v>
                </c:pt>
                <c:pt idx="110">
                  <c:v>43921</c:v>
                </c:pt>
                <c:pt idx="111">
                  <c:v>43951</c:v>
                </c:pt>
                <c:pt idx="112">
                  <c:v>43982</c:v>
                </c:pt>
                <c:pt idx="113">
                  <c:v>44012</c:v>
                </c:pt>
                <c:pt idx="114">
                  <c:v>44043</c:v>
                </c:pt>
                <c:pt idx="115">
                  <c:v>44074</c:v>
                </c:pt>
                <c:pt idx="116">
                  <c:v>44104</c:v>
                </c:pt>
                <c:pt idx="117">
                  <c:v>44135</c:v>
                </c:pt>
                <c:pt idx="118">
                  <c:v>44165</c:v>
                </c:pt>
                <c:pt idx="119">
                  <c:v>44196</c:v>
                </c:pt>
                <c:pt idx="120">
                  <c:v>44227</c:v>
                </c:pt>
                <c:pt idx="121">
                  <c:v>44255</c:v>
                </c:pt>
                <c:pt idx="122">
                  <c:v>44286</c:v>
                </c:pt>
                <c:pt idx="123">
                  <c:v>44316</c:v>
                </c:pt>
                <c:pt idx="124">
                  <c:v>44347</c:v>
                </c:pt>
                <c:pt idx="125">
                  <c:v>44377</c:v>
                </c:pt>
                <c:pt idx="126">
                  <c:v>44408</c:v>
                </c:pt>
                <c:pt idx="127">
                  <c:v>44439</c:v>
                </c:pt>
                <c:pt idx="128">
                  <c:v>44469</c:v>
                </c:pt>
                <c:pt idx="129">
                  <c:v>44500</c:v>
                </c:pt>
                <c:pt idx="130">
                  <c:v>44530</c:v>
                </c:pt>
                <c:pt idx="131">
                  <c:v>44561</c:v>
                </c:pt>
                <c:pt idx="132">
                  <c:v>44592</c:v>
                </c:pt>
                <c:pt idx="133">
                  <c:v>44620</c:v>
                </c:pt>
                <c:pt idx="134">
                  <c:v>44651</c:v>
                </c:pt>
                <c:pt idx="135">
                  <c:v>44681</c:v>
                </c:pt>
                <c:pt idx="136">
                  <c:v>44712</c:v>
                </c:pt>
                <c:pt idx="137">
                  <c:v>44742</c:v>
                </c:pt>
                <c:pt idx="138">
                  <c:v>44773</c:v>
                </c:pt>
                <c:pt idx="139">
                  <c:v>44804</c:v>
                </c:pt>
                <c:pt idx="140">
                  <c:v>44834</c:v>
                </c:pt>
                <c:pt idx="141">
                  <c:v>44865</c:v>
                </c:pt>
                <c:pt idx="142">
                  <c:v>44895</c:v>
                </c:pt>
                <c:pt idx="143">
                  <c:v>44926</c:v>
                </c:pt>
                <c:pt idx="144">
                  <c:v>44957</c:v>
                </c:pt>
                <c:pt idx="145">
                  <c:v>44985</c:v>
                </c:pt>
                <c:pt idx="146">
                  <c:v>45016</c:v>
                </c:pt>
                <c:pt idx="147">
                  <c:v>45046</c:v>
                </c:pt>
                <c:pt idx="148">
                  <c:v>45077</c:v>
                </c:pt>
                <c:pt idx="149">
                  <c:v>45107</c:v>
                </c:pt>
                <c:pt idx="150">
                  <c:v>45138</c:v>
                </c:pt>
                <c:pt idx="151">
                  <c:v>45169</c:v>
                </c:pt>
                <c:pt idx="152">
                  <c:v>45199</c:v>
                </c:pt>
                <c:pt idx="153">
                  <c:v>45230</c:v>
                </c:pt>
                <c:pt idx="154">
                  <c:v>45260</c:v>
                </c:pt>
                <c:pt idx="155">
                  <c:v>45291</c:v>
                </c:pt>
                <c:pt idx="156">
                  <c:v>45322</c:v>
                </c:pt>
                <c:pt idx="157">
                  <c:v>45351</c:v>
                </c:pt>
                <c:pt idx="158">
                  <c:v>45382</c:v>
                </c:pt>
                <c:pt idx="159">
                  <c:v>45412</c:v>
                </c:pt>
                <c:pt idx="160">
                  <c:v>45443</c:v>
                </c:pt>
                <c:pt idx="161">
                  <c:v>45473</c:v>
                </c:pt>
                <c:pt idx="162">
                  <c:v>45504</c:v>
                </c:pt>
                <c:pt idx="163">
                  <c:v>45535</c:v>
                </c:pt>
                <c:pt idx="164">
                  <c:v>45565</c:v>
                </c:pt>
                <c:pt idx="165">
                  <c:v>45596</c:v>
                </c:pt>
                <c:pt idx="166">
                  <c:v>45626</c:v>
                </c:pt>
                <c:pt idx="167">
                  <c:v>45657</c:v>
                </c:pt>
                <c:pt idx="168">
                  <c:v>45688</c:v>
                </c:pt>
                <c:pt idx="169">
                  <c:v>45716</c:v>
                </c:pt>
                <c:pt idx="170">
                  <c:v>45747</c:v>
                </c:pt>
                <c:pt idx="171">
                  <c:v>45777</c:v>
                </c:pt>
                <c:pt idx="172">
                  <c:v>45808</c:v>
                </c:pt>
                <c:pt idx="173">
                  <c:v>45838</c:v>
                </c:pt>
                <c:pt idx="174">
                  <c:v>45869</c:v>
                </c:pt>
                <c:pt idx="175">
                  <c:v>45900</c:v>
                </c:pt>
                <c:pt idx="176">
                  <c:v>45930</c:v>
                </c:pt>
                <c:pt idx="177">
                  <c:v>45961</c:v>
                </c:pt>
                <c:pt idx="178">
                  <c:v>45991</c:v>
                </c:pt>
                <c:pt idx="179">
                  <c:v>46022</c:v>
                </c:pt>
                <c:pt idx="180">
                  <c:v>46053</c:v>
                </c:pt>
                <c:pt idx="181">
                  <c:v>46081</c:v>
                </c:pt>
                <c:pt idx="182">
                  <c:v>46112</c:v>
                </c:pt>
                <c:pt idx="183">
                  <c:v>46142</c:v>
                </c:pt>
                <c:pt idx="184">
                  <c:v>46173</c:v>
                </c:pt>
                <c:pt idx="185">
                  <c:v>46203</c:v>
                </c:pt>
                <c:pt idx="186">
                  <c:v>46234</c:v>
                </c:pt>
                <c:pt idx="187">
                  <c:v>46265</c:v>
                </c:pt>
                <c:pt idx="188">
                  <c:v>46295</c:v>
                </c:pt>
                <c:pt idx="189">
                  <c:v>46326</c:v>
                </c:pt>
                <c:pt idx="190">
                  <c:v>46356</c:v>
                </c:pt>
                <c:pt idx="191">
                  <c:v>46387</c:v>
                </c:pt>
                <c:pt idx="192">
                  <c:v>46418</c:v>
                </c:pt>
                <c:pt idx="193">
                  <c:v>46446</c:v>
                </c:pt>
                <c:pt idx="194">
                  <c:v>46477</c:v>
                </c:pt>
                <c:pt idx="195">
                  <c:v>46507</c:v>
                </c:pt>
                <c:pt idx="196">
                  <c:v>46538</c:v>
                </c:pt>
                <c:pt idx="197">
                  <c:v>46568</c:v>
                </c:pt>
                <c:pt idx="198">
                  <c:v>46599</c:v>
                </c:pt>
                <c:pt idx="199">
                  <c:v>46630</c:v>
                </c:pt>
                <c:pt idx="200">
                  <c:v>46660</c:v>
                </c:pt>
                <c:pt idx="201">
                  <c:v>46691</c:v>
                </c:pt>
                <c:pt idx="202">
                  <c:v>46721</c:v>
                </c:pt>
                <c:pt idx="203">
                  <c:v>46752</c:v>
                </c:pt>
                <c:pt idx="204">
                  <c:v>46783</c:v>
                </c:pt>
                <c:pt idx="205">
                  <c:v>46812</c:v>
                </c:pt>
                <c:pt idx="206">
                  <c:v>46843</c:v>
                </c:pt>
                <c:pt idx="207">
                  <c:v>46873</c:v>
                </c:pt>
                <c:pt idx="208">
                  <c:v>46904</c:v>
                </c:pt>
                <c:pt idx="209">
                  <c:v>46934</c:v>
                </c:pt>
                <c:pt idx="210">
                  <c:v>46965</c:v>
                </c:pt>
                <c:pt idx="211">
                  <c:v>46996</c:v>
                </c:pt>
                <c:pt idx="212">
                  <c:v>47026</c:v>
                </c:pt>
                <c:pt idx="213">
                  <c:v>47057</c:v>
                </c:pt>
                <c:pt idx="214">
                  <c:v>47087</c:v>
                </c:pt>
                <c:pt idx="215">
                  <c:v>47118</c:v>
                </c:pt>
                <c:pt idx="216">
                  <c:v>47149</c:v>
                </c:pt>
                <c:pt idx="217">
                  <c:v>47177</c:v>
                </c:pt>
                <c:pt idx="218">
                  <c:v>47208</c:v>
                </c:pt>
                <c:pt idx="219">
                  <c:v>47238</c:v>
                </c:pt>
                <c:pt idx="220">
                  <c:v>47269</c:v>
                </c:pt>
                <c:pt idx="221">
                  <c:v>47299</c:v>
                </c:pt>
                <c:pt idx="222">
                  <c:v>47330</c:v>
                </c:pt>
                <c:pt idx="223">
                  <c:v>47361</c:v>
                </c:pt>
                <c:pt idx="224">
                  <c:v>47391</c:v>
                </c:pt>
                <c:pt idx="225">
                  <c:v>47422</c:v>
                </c:pt>
                <c:pt idx="226">
                  <c:v>47452</c:v>
                </c:pt>
                <c:pt idx="227">
                  <c:v>47483</c:v>
                </c:pt>
                <c:pt idx="228">
                  <c:v>47514</c:v>
                </c:pt>
                <c:pt idx="229">
                  <c:v>47542</c:v>
                </c:pt>
                <c:pt idx="230">
                  <c:v>47573</c:v>
                </c:pt>
                <c:pt idx="231">
                  <c:v>47603</c:v>
                </c:pt>
                <c:pt idx="232">
                  <c:v>47634</c:v>
                </c:pt>
                <c:pt idx="233">
                  <c:v>47664</c:v>
                </c:pt>
                <c:pt idx="234">
                  <c:v>47695</c:v>
                </c:pt>
                <c:pt idx="235">
                  <c:v>47726</c:v>
                </c:pt>
                <c:pt idx="236">
                  <c:v>47756</c:v>
                </c:pt>
                <c:pt idx="237">
                  <c:v>47787</c:v>
                </c:pt>
                <c:pt idx="238">
                  <c:v>47817</c:v>
                </c:pt>
                <c:pt idx="239">
                  <c:v>47848</c:v>
                </c:pt>
                <c:pt idx="240">
                  <c:v>47879</c:v>
                </c:pt>
                <c:pt idx="241">
                  <c:v>47907</c:v>
                </c:pt>
                <c:pt idx="242">
                  <c:v>47938</c:v>
                </c:pt>
                <c:pt idx="243">
                  <c:v>47968</c:v>
                </c:pt>
                <c:pt idx="244">
                  <c:v>47999</c:v>
                </c:pt>
                <c:pt idx="245">
                  <c:v>48029</c:v>
                </c:pt>
                <c:pt idx="246">
                  <c:v>48060</c:v>
                </c:pt>
                <c:pt idx="247">
                  <c:v>48091</c:v>
                </c:pt>
                <c:pt idx="248">
                  <c:v>48121</c:v>
                </c:pt>
                <c:pt idx="249">
                  <c:v>48152</c:v>
                </c:pt>
                <c:pt idx="250">
                  <c:v>48182</c:v>
                </c:pt>
                <c:pt idx="251">
                  <c:v>48213</c:v>
                </c:pt>
                <c:pt idx="252">
                  <c:v>48244</c:v>
                </c:pt>
                <c:pt idx="253">
                  <c:v>48273</c:v>
                </c:pt>
                <c:pt idx="254">
                  <c:v>48304</c:v>
                </c:pt>
                <c:pt idx="255">
                  <c:v>48334</c:v>
                </c:pt>
                <c:pt idx="256">
                  <c:v>48365</c:v>
                </c:pt>
                <c:pt idx="257">
                  <c:v>48395</c:v>
                </c:pt>
                <c:pt idx="258">
                  <c:v>48426</c:v>
                </c:pt>
                <c:pt idx="259">
                  <c:v>48457</c:v>
                </c:pt>
                <c:pt idx="260">
                  <c:v>48487</c:v>
                </c:pt>
                <c:pt idx="261">
                  <c:v>48518</c:v>
                </c:pt>
                <c:pt idx="262">
                  <c:v>48548</c:v>
                </c:pt>
                <c:pt idx="263">
                  <c:v>48579</c:v>
                </c:pt>
                <c:pt idx="264">
                  <c:v>48610</c:v>
                </c:pt>
                <c:pt idx="265">
                  <c:v>48638</c:v>
                </c:pt>
                <c:pt idx="266">
                  <c:v>48669</c:v>
                </c:pt>
                <c:pt idx="267">
                  <c:v>48699</c:v>
                </c:pt>
                <c:pt idx="268">
                  <c:v>48730</c:v>
                </c:pt>
                <c:pt idx="269">
                  <c:v>48760</c:v>
                </c:pt>
                <c:pt idx="270">
                  <c:v>48791</c:v>
                </c:pt>
                <c:pt idx="271">
                  <c:v>48822</c:v>
                </c:pt>
                <c:pt idx="272">
                  <c:v>48852</c:v>
                </c:pt>
                <c:pt idx="273">
                  <c:v>48883</c:v>
                </c:pt>
                <c:pt idx="274">
                  <c:v>48913</c:v>
                </c:pt>
                <c:pt idx="275">
                  <c:v>48944</c:v>
                </c:pt>
                <c:pt idx="276">
                  <c:v>48975</c:v>
                </c:pt>
                <c:pt idx="277">
                  <c:v>49003</c:v>
                </c:pt>
                <c:pt idx="278">
                  <c:v>49034</c:v>
                </c:pt>
                <c:pt idx="279">
                  <c:v>49064</c:v>
                </c:pt>
                <c:pt idx="280">
                  <c:v>49095</c:v>
                </c:pt>
                <c:pt idx="281">
                  <c:v>49125</c:v>
                </c:pt>
                <c:pt idx="282">
                  <c:v>49156</c:v>
                </c:pt>
                <c:pt idx="283">
                  <c:v>49187</c:v>
                </c:pt>
                <c:pt idx="284">
                  <c:v>49217</c:v>
                </c:pt>
                <c:pt idx="285">
                  <c:v>49248</c:v>
                </c:pt>
                <c:pt idx="286">
                  <c:v>49278</c:v>
                </c:pt>
                <c:pt idx="287">
                  <c:v>49309</c:v>
                </c:pt>
                <c:pt idx="288">
                  <c:v>49340</c:v>
                </c:pt>
                <c:pt idx="289">
                  <c:v>49368</c:v>
                </c:pt>
                <c:pt idx="290">
                  <c:v>49399</c:v>
                </c:pt>
                <c:pt idx="291">
                  <c:v>49429</c:v>
                </c:pt>
                <c:pt idx="292">
                  <c:v>49460</c:v>
                </c:pt>
                <c:pt idx="293">
                  <c:v>49490</c:v>
                </c:pt>
                <c:pt idx="294">
                  <c:v>49521</c:v>
                </c:pt>
                <c:pt idx="295">
                  <c:v>49552</c:v>
                </c:pt>
                <c:pt idx="296">
                  <c:v>49582</c:v>
                </c:pt>
                <c:pt idx="297">
                  <c:v>49613</c:v>
                </c:pt>
                <c:pt idx="298">
                  <c:v>49643</c:v>
                </c:pt>
                <c:pt idx="299">
                  <c:v>49674</c:v>
                </c:pt>
                <c:pt idx="300">
                  <c:v>49705</c:v>
                </c:pt>
                <c:pt idx="301">
                  <c:v>49734</c:v>
                </c:pt>
                <c:pt idx="302">
                  <c:v>49765</c:v>
                </c:pt>
                <c:pt idx="303">
                  <c:v>49795</c:v>
                </c:pt>
                <c:pt idx="304">
                  <c:v>49826</c:v>
                </c:pt>
                <c:pt idx="305">
                  <c:v>49856</c:v>
                </c:pt>
                <c:pt idx="306">
                  <c:v>49887</c:v>
                </c:pt>
                <c:pt idx="307">
                  <c:v>49918</c:v>
                </c:pt>
                <c:pt idx="308">
                  <c:v>49948</c:v>
                </c:pt>
                <c:pt idx="309">
                  <c:v>49979</c:v>
                </c:pt>
                <c:pt idx="310">
                  <c:v>50009</c:v>
                </c:pt>
                <c:pt idx="311">
                  <c:v>50040</c:v>
                </c:pt>
                <c:pt idx="312">
                  <c:v>50071</c:v>
                </c:pt>
                <c:pt idx="313">
                  <c:v>50099</c:v>
                </c:pt>
                <c:pt idx="314">
                  <c:v>50130</c:v>
                </c:pt>
                <c:pt idx="315">
                  <c:v>50160</c:v>
                </c:pt>
                <c:pt idx="316">
                  <c:v>50191</c:v>
                </c:pt>
                <c:pt idx="317">
                  <c:v>50221</c:v>
                </c:pt>
                <c:pt idx="318">
                  <c:v>50252</c:v>
                </c:pt>
                <c:pt idx="319">
                  <c:v>50283</c:v>
                </c:pt>
                <c:pt idx="320">
                  <c:v>50313</c:v>
                </c:pt>
                <c:pt idx="321">
                  <c:v>50344</c:v>
                </c:pt>
                <c:pt idx="322">
                  <c:v>50374</c:v>
                </c:pt>
                <c:pt idx="323">
                  <c:v>50405</c:v>
                </c:pt>
                <c:pt idx="324">
                  <c:v>50436</c:v>
                </c:pt>
                <c:pt idx="325">
                  <c:v>50464</c:v>
                </c:pt>
                <c:pt idx="326">
                  <c:v>50495</c:v>
                </c:pt>
                <c:pt idx="327">
                  <c:v>50525</c:v>
                </c:pt>
                <c:pt idx="328">
                  <c:v>50556</c:v>
                </c:pt>
                <c:pt idx="329">
                  <c:v>50586</c:v>
                </c:pt>
                <c:pt idx="330">
                  <c:v>50617</c:v>
                </c:pt>
                <c:pt idx="331">
                  <c:v>50648</c:v>
                </c:pt>
                <c:pt idx="332">
                  <c:v>50678</c:v>
                </c:pt>
                <c:pt idx="333">
                  <c:v>50709</c:v>
                </c:pt>
                <c:pt idx="334">
                  <c:v>50739</c:v>
                </c:pt>
                <c:pt idx="335">
                  <c:v>50770</c:v>
                </c:pt>
              </c:numCache>
            </c:numRef>
          </c:cat>
          <c:val>
            <c:numRef>
              <c:f>'CU No Resid Mensual'!$C$2:$C$337</c:f>
              <c:numCache>
                <c:formatCode>#,##0.0\ </c:formatCode>
                <c:ptCount val="336"/>
                <c:pt idx="12">
                  <c:v>92.619250443967189</c:v>
                </c:pt>
                <c:pt idx="13">
                  <c:v>95.60083157703383</c:v>
                </c:pt>
                <c:pt idx="14">
                  <c:v>94.539994546057585</c:v>
                </c:pt>
                <c:pt idx="15">
                  <c:v>93.779635556445228</c:v>
                </c:pt>
                <c:pt idx="16">
                  <c:v>88.211980048212524</c:v>
                </c:pt>
                <c:pt idx="17">
                  <c:v>85.180482829751057</c:v>
                </c:pt>
                <c:pt idx="18">
                  <c:v>83.191176597400997</c:v>
                </c:pt>
                <c:pt idx="19">
                  <c:v>82.829847992401085</c:v>
                </c:pt>
                <c:pt idx="20">
                  <c:v>85.120892067582261</c:v>
                </c:pt>
                <c:pt idx="21">
                  <c:v>83.941410140442372</c:v>
                </c:pt>
                <c:pt idx="22">
                  <c:v>83.039478940390566</c:v>
                </c:pt>
                <c:pt idx="23">
                  <c:v>87.827502743423608</c:v>
                </c:pt>
                <c:pt idx="24">
                  <c:v>92.046125340288597</c:v>
                </c:pt>
                <c:pt idx="25">
                  <c:v>95.059853050051487</c:v>
                </c:pt>
                <c:pt idx="26">
                  <c:v>93.966869442378993</c:v>
                </c:pt>
                <c:pt idx="27">
                  <c:v>93.206510452766636</c:v>
                </c:pt>
                <c:pt idx="28">
                  <c:v>87.638854944533932</c:v>
                </c:pt>
                <c:pt idx="29">
                  <c:v>84.607357726072465</c:v>
                </c:pt>
                <c:pt idx="30">
                  <c:v>82.618051493722405</c:v>
                </c:pt>
                <c:pt idx="31">
                  <c:v>82.256722888722493</c:v>
                </c:pt>
                <c:pt idx="32">
                  <c:v>84.547766963903669</c:v>
                </c:pt>
                <c:pt idx="33">
                  <c:v>83.36828503676378</c:v>
                </c:pt>
                <c:pt idx="34">
                  <c:v>82.466353836711974</c:v>
                </c:pt>
                <c:pt idx="35">
                  <c:v>87.254377639745016</c:v>
                </c:pt>
                <c:pt idx="36">
                  <c:v>91.473000236610005</c:v>
                </c:pt>
                <c:pt idx="37">
                  <c:v>94.486727946372895</c:v>
                </c:pt>
                <c:pt idx="38">
                  <c:v>93.393744338700401</c:v>
                </c:pt>
                <c:pt idx="39">
                  <c:v>92.633385349088044</c:v>
                </c:pt>
                <c:pt idx="40">
                  <c:v>87.06572984085534</c:v>
                </c:pt>
                <c:pt idx="41">
                  <c:v>84.034232622393873</c:v>
                </c:pt>
                <c:pt idx="42">
                  <c:v>82.044926390043813</c:v>
                </c:pt>
                <c:pt idx="43">
                  <c:v>81.683597785043901</c:v>
                </c:pt>
                <c:pt idx="44">
                  <c:v>83.974641860225077</c:v>
                </c:pt>
                <c:pt idx="45">
                  <c:v>82.795159933085188</c:v>
                </c:pt>
                <c:pt idx="46">
                  <c:v>81.893228733033382</c:v>
                </c:pt>
                <c:pt idx="47">
                  <c:v>86.681252536066424</c:v>
                </c:pt>
                <c:pt idx="48">
                  <c:v>90.899875132931413</c:v>
                </c:pt>
                <c:pt idx="49">
                  <c:v>93.913602842694303</c:v>
                </c:pt>
                <c:pt idx="50">
                  <c:v>92.820619235021809</c:v>
                </c:pt>
                <c:pt idx="51">
                  <c:v>92.060260245409452</c:v>
                </c:pt>
                <c:pt idx="52">
                  <c:v>86.492604737176748</c:v>
                </c:pt>
                <c:pt idx="53">
                  <c:v>83.461107518715281</c:v>
                </c:pt>
                <c:pt idx="54">
                  <c:v>81.471801286365221</c:v>
                </c:pt>
                <c:pt idx="55">
                  <c:v>81.110472681365309</c:v>
                </c:pt>
                <c:pt idx="56">
                  <c:v>83.401516756546485</c:v>
                </c:pt>
                <c:pt idx="57">
                  <c:v>82.222034829406596</c:v>
                </c:pt>
                <c:pt idx="58">
                  <c:v>81.32010362935479</c:v>
                </c:pt>
                <c:pt idx="59">
                  <c:v>86.108127432387832</c:v>
                </c:pt>
                <c:pt idx="60">
                  <c:v>90.326750029252821</c:v>
                </c:pt>
                <c:pt idx="61">
                  <c:v>93.308331162319462</c:v>
                </c:pt>
                <c:pt idx="62">
                  <c:v>92.247494131343217</c:v>
                </c:pt>
                <c:pt idx="63">
                  <c:v>91.48713514173086</c:v>
                </c:pt>
                <c:pt idx="64">
                  <c:v>85.919479633498156</c:v>
                </c:pt>
                <c:pt idx="65">
                  <c:v>82.887982415036689</c:v>
                </c:pt>
                <c:pt idx="66">
                  <c:v>80.898676182686629</c:v>
                </c:pt>
                <c:pt idx="67">
                  <c:v>80.537347577686717</c:v>
                </c:pt>
                <c:pt idx="68">
                  <c:v>82.828391652867893</c:v>
                </c:pt>
                <c:pt idx="69">
                  <c:v>81.648909725728004</c:v>
                </c:pt>
                <c:pt idx="70">
                  <c:v>80.746978525676198</c:v>
                </c:pt>
                <c:pt idx="71">
                  <c:v>85.53500232870924</c:v>
                </c:pt>
                <c:pt idx="72">
                  <c:v>89.753624925574229</c:v>
                </c:pt>
                <c:pt idx="73">
                  <c:v>92.767352635337119</c:v>
                </c:pt>
                <c:pt idx="74">
                  <c:v>91.674369027664625</c:v>
                </c:pt>
                <c:pt idx="75">
                  <c:v>90.914010038052268</c:v>
                </c:pt>
                <c:pt idx="76">
                  <c:v>85.346354529819564</c:v>
                </c:pt>
                <c:pt idx="77">
                  <c:v>82.314857311358097</c:v>
                </c:pt>
                <c:pt idx="78">
                  <c:v>80.325551079008036</c:v>
                </c:pt>
                <c:pt idx="79">
                  <c:v>79.964222474008125</c:v>
                </c:pt>
                <c:pt idx="80">
                  <c:v>82.255266549189301</c:v>
                </c:pt>
                <c:pt idx="81">
                  <c:v>81.075784622049412</c:v>
                </c:pt>
                <c:pt idx="82">
                  <c:v>80.173853421997606</c:v>
                </c:pt>
                <c:pt idx="83">
                  <c:v>84.961877225030648</c:v>
                </c:pt>
                <c:pt idx="84">
                  <c:v>89.180499821895637</c:v>
                </c:pt>
                <c:pt idx="85">
                  <c:v>92.194227531658527</c:v>
                </c:pt>
                <c:pt idx="86">
                  <c:v>91.101243923986033</c:v>
                </c:pt>
                <c:pt idx="87">
                  <c:v>90.340884934373676</c:v>
                </c:pt>
                <c:pt idx="88">
                  <c:v>84.773229426140972</c:v>
                </c:pt>
                <c:pt idx="89">
                  <c:v>81.741732207679505</c:v>
                </c:pt>
                <c:pt idx="90">
                  <c:v>79.752425975329444</c:v>
                </c:pt>
                <c:pt idx="91">
                  <c:v>79.391097370329533</c:v>
                </c:pt>
                <c:pt idx="92">
                  <c:v>81.682141445510709</c:v>
                </c:pt>
                <c:pt idx="93">
                  <c:v>80.50265951837082</c:v>
                </c:pt>
                <c:pt idx="94">
                  <c:v>79.600728318319014</c:v>
                </c:pt>
                <c:pt idx="95">
                  <c:v>84.388752121352056</c:v>
                </c:pt>
                <c:pt idx="96">
                  <c:v>88.607374718217045</c:v>
                </c:pt>
                <c:pt idx="97">
                  <c:v>91.621102427979935</c:v>
                </c:pt>
                <c:pt idx="98">
                  <c:v>90.528118820307441</c:v>
                </c:pt>
                <c:pt idx="99">
                  <c:v>89.767759830695084</c:v>
                </c:pt>
                <c:pt idx="100">
                  <c:v>84.20010432246238</c:v>
                </c:pt>
                <c:pt idx="101">
                  <c:v>81.168607104000912</c:v>
                </c:pt>
                <c:pt idx="102">
                  <c:v>79.179300871650852</c:v>
                </c:pt>
                <c:pt idx="103">
                  <c:v>78.817972266650941</c:v>
                </c:pt>
                <c:pt idx="104">
                  <c:v>81.109016341832117</c:v>
                </c:pt>
                <c:pt idx="105">
                  <c:v>79.929534414692228</c:v>
                </c:pt>
                <c:pt idx="106">
                  <c:v>79.027603214640422</c:v>
                </c:pt>
                <c:pt idx="107">
                  <c:v>83.815627017673464</c:v>
                </c:pt>
                <c:pt idx="108">
                  <c:v>88.034249614538453</c:v>
                </c:pt>
                <c:pt idx="109">
                  <c:v>91.015830747605094</c:v>
                </c:pt>
                <c:pt idx="110">
                  <c:v>89.954993716628849</c:v>
                </c:pt>
                <c:pt idx="111">
                  <c:v>89.194634727016492</c:v>
                </c:pt>
                <c:pt idx="112">
                  <c:v>83.626979218783788</c:v>
                </c:pt>
                <c:pt idx="113">
                  <c:v>80.59548200032232</c:v>
                </c:pt>
                <c:pt idx="114">
                  <c:v>78.60617576797226</c:v>
                </c:pt>
                <c:pt idx="115">
                  <c:v>78.244847162972349</c:v>
                </c:pt>
                <c:pt idx="116">
                  <c:v>80.535891238153525</c:v>
                </c:pt>
                <c:pt idx="117">
                  <c:v>79.356409311013635</c:v>
                </c:pt>
                <c:pt idx="118">
                  <c:v>78.45447811096183</c:v>
                </c:pt>
                <c:pt idx="119">
                  <c:v>83.242501913994872</c:v>
                </c:pt>
                <c:pt idx="120">
                  <c:v>87.461124510859861</c:v>
                </c:pt>
                <c:pt idx="121">
                  <c:v>90.474852220622751</c:v>
                </c:pt>
                <c:pt idx="122">
                  <c:v>89.381868612950257</c:v>
                </c:pt>
                <c:pt idx="123">
                  <c:v>88.6215096233379</c:v>
                </c:pt>
                <c:pt idx="124">
                  <c:v>83.053854115105196</c:v>
                </c:pt>
                <c:pt idx="125">
                  <c:v>80.022356896643728</c:v>
                </c:pt>
                <c:pt idx="126">
                  <c:v>78.033050664293668</c:v>
                </c:pt>
                <c:pt idx="127">
                  <c:v>77.671722059293757</c:v>
                </c:pt>
                <c:pt idx="128">
                  <c:v>79.962766134474933</c:v>
                </c:pt>
                <c:pt idx="129">
                  <c:v>78.783284207335043</c:v>
                </c:pt>
                <c:pt idx="130">
                  <c:v>77.881353007283238</c:v>
                </c:pt>
                <c:pt idx="131">
                  <c:v>82.66937681031628</c:v>
                </c:pt>
                <c:pt idx="132">
                  <c:v>86.887999407181269</c:v>
                </c:pt>
                <c:pt idx="133">
                  <c:v>89.901727116944159</c:v>
                </c:pt>
                <c:pt idx="134">
                  <c:v>88.808743509271665</c:v>
                </c:pt>
                <c:pt idx="135">
                  <c:v>88.048384519659308</c:v>
                </c:pt>
                <c:pt idx="136">
                  <c:v>82.480729011426604</c:v>
                </c:pt>
                <c:pt idx="137">
                  <c:v>79.449231792965136</c:v>
                </c:pt>
                <c:pt idx="138">
                  <c:v>77.459925560615076</c:v>
                </c:pt>
                <c:pt idx="139">
                  <c:v>77.098596955615164</c:v>
                </c:pt>
                <c:pt idx="140">
                  <c:v>79.389641030796341</c:v>
                </c:pt>
                <c:pt idx="141">
                  <c:v>78.210159103656451</c:v>
                </c:pt>
                <c:pt idx="142">
                  <c:v>77.482121565391594</c:v>
                </c:pt>
                <c:pt idx="143">
                  <c:v>82.096251706637688</c:v>
                </c:pt>
                <c:pt idx="144">
                  <c:v>86.314874303502677</c:v>
                </c:pt>
                <c:pt idx="145">
                  <c:v>88.949844091595452</c:v>
                </c:pt>
                <c:pt idx="146">
                  <c:v>88.235618405593073</c:v>
                </c:pt>
                <c:pt idx="147">
                  <c:v>87.331410446646657</c:v>
                </c:pt>
                <c:pt idx="148">
                  <c:v>81.907603907748012</c:v>
                </c:pt>
                <c:pt idx="149">
                  <c:v>78.91373645140375</c:v>
                </c:pt>
                <c:pt idx="150">
                  <c:v>76.886800456936484</c:v>
                </c:pt>
                <c:pt idx="151">
                  <c:v>76.525471851936572</c:v>
                </c:pt>
                <c:pt idx="152">
                  <c:v>78.706941463186297</c:v>
                </c:pt>
                <c:pt idx="153">
                  <c:v>77.637033999977859</c:v>
                </c:pt>
                <c:pt idx="154">
                  <c:v>76.908996461713002</c:v>
                </c:pt>
                <c:pt idx="155">
                  <c:v>81.523126602959096</c:v>
                </c:pt>
                <c:pt idx="156">
                  <c:v>85.741749199824085</c:v>
                </c:pt>
                <c:pt idx="157">
                  <c:v>88.470825051777311</c:v>
                </c:pt>
                <c:pt idx="158">
                  <c:v>87.662493301914481</c:v>
                </c:pt>
                <c:pt idx="159">
                  <c:v>86.758285342968065</c:v>
                </c:pt>
                <c:pt idx="160">
                  <c:v>81.33447880406942</c:v>
                </c:pt>
                <c:pt idx="161">
                  <c:v>78.340611347725158</c:v>
                </c:pt>
                <c:pt idx="162">
                  <c:v>76.313675353257892</c:v>
                </c:pt>
                <c:pt idx="163">
                  <c:v>75.95234674825798</c:v>
                </c:pt>
                <c:pt idx="164">
                  <c:v>78.133816359507705</c:v>
                </c:pt>
                <c:pt idx="165">
                  <c:v>77.063908896299267</c:v>
                </c:pt>
                <c:pt idx="166">
                  <c:v>76.33587135803441</c:v>
                </c:pt>
                <c:pt idx="167">
                  <c:v>80.950001499280503</c:v>
                </c:pt>
                <c:pt idx="168">
                  <c:v>85.168624096145493</c:v>
                </c:pt>
                <c:pt idx="169">
                  <c:v>87.803593884238268</c:v>
                </c:pt>
                <c:pt idx="170">
                  <c:v>87.089368198235888</c:v>
                </c:pt>
                <c:pt idx="171">
                  <c:v>86.185160239289473</c:v>
                </c:pt>
                <c:pt idx="172">
                  <c:v>80.761353700390828</c:v>
                </c:pt>
                <c:pt idx="173">
                  <c:v>77.767486244046566</c:v>
                </c:pt>
                <c:pt idx="174">
                  <c:v>75.7405502495793</c:v>
                </c:pt>
                <c:pt idx="175">
                  <c:v>75.379221644579388</c:v>
                </c:pt>
                <c:pt idx="176">
                  <c:v>77.560691255829113</c:v>
                </c:pt>
                <c:pt idx="177">
                  <c:v>76.490783792620675</c:v>
                </c:pt>
                <c:pt idx="178">
                  <c:v>75.762746254355818</c:v>
                </c:pt>
                <c:pt idx="179">
                  <c:v>80.376876395601911</c:v>
                </c:pt>
                <c:pt idx="180">
                  <c:v>84.595498992466901</c:v>
                </c:pt>
                <c:pt idx="181">
                  <c:v>87.230468780559676</c:v>
                </c:pt>
                <c:pt idx="182">
                  <c:v>86.516243094557296</c:v>
                </c:pt>
                <c:pt idx="183">
                  <c:v>85.612035135610881</c:v>
                </c:pt>
                <c:pt idx="184">
                  <c:v>80.188228596712236</c:v>
                </c:pt>
                <c:pt idx="185">
                  <c:v>77.194361140367974</c:v>
                </c:pt>
                <c:pt idx="186">
                  <c:v>75.167425145900708</c:v>
                </c:pt>
                <c:pt idx="187">
                  <c:v>74.806096540900796</c:v>
                </c:pt>
                <c:pt idx="188">
                  <c:v>76.987566152150521</c:v>
                </c:pt>
                <c:pt idx="189">
                  <c:v>75.917658688942083</c:v>
                </c:pt>
                <c:pt idx="190">
                  <c:v>75.189621150677226</c:v>
                </c:pt>
                <c:pt idx="191">
                  <c:v>79.803751291923319</c:v>
                </c:pt>
                <c:pt idx="192">
                  <c:v>84.022373888788309</c:v>
                </c:pt>
                <c:pt idx="193">
                  <c:v>86.657343676881084</c:v>
                </c:pt>
                <c:pt idx="194">
                  <c:v>85.943117990878704</c:v>
                </c:pt>
                <c:pt idx="195">
                  <c:v>85.038910031932289</c:v>
                </c:pt>
                <c:pt idx="196">
                  <c:v>79.615103493033644</c:v>
                </c:pt>
                <c:pt idx="197">
                  <c:v>76.621236036689382</c:v>
                </c:pt>
                <c:pt idx="198">
                  <c:v>74.594300042222116</c:v>
                </c:pt>
                <c:pt idx="199">
                  <c:v>74.232971437222204</c:v>
                </c:pt>
                <c:pt idx="200">
                  <c:v>76.414441048471929</c:v>
                </c:pt>
                <c:pt idx="201">
                  <c:v>75.344533585263491</c:v>
                </c:pt>
                <c:pt idx="202">
                  <c:v>74.616496046998634</c:v>
                </c:pt>
                <c:pt idx="203">
                  <c:v>79.230626188244727</c:v>
                </c:pt>
                <c:pt idx="204">
                  <c:v>83.449248785109717</c:v>
                </c:pt>
                <c:pt idx="205">
                  <c:v>86.178324637062957</c:v>
                </c:pt>
                <c:pt idx="206">
                  <c:v>85.369992887200112</c:v>
                </c:pt>
                <c:pt idx="207">
                  <c:v>84.465784928253697</c:v>
                </c:pt>
                <c:pt idx="208">
                  <c:v>79.041978389355052</c:v>
                </c:pt>
                <c:pt idx="209">
                  <c:v>76.04811093301079</c:v>
                </c:pt>
                <c:pt idx="210">
                  <c:v>74.021174938543524</c:v>
                </c:pt>
                <c:pt idx="211">
                  <c:v>73.659846333543612</c:v>
                </c:pt>
                <c:pt idx="212">
                  <c:v>75.841315944793337</c:v>
                </c:pt>
                <c:pt idx="213">
                  <c:v>74.771408481584899</c:v>
                </c:pt>
                <c:pt idx="214">
                  <c:v>74.043370943320042</c:v>
                </c:pt>
                <c:pt idx="215">
                  <c:v>78.657501084566135</c:v>
                </c:pt>
                <c:pt idx="216">
                  <c:v>82.876123681431125</c:v>
                </c:pt>
                <c:pt idx="217">
                  <c:v>85.5110934695239</c:v>
                </c:pt>
                <c:pt idx="218">
                  <c:v>84.79686778352152</c:v>
                </c:pt>
                <c:pt idx="219">
                  <c:v>83.892659824575105</c:v>
                </c:pt>
                <c:pt idx="220">
                  <c:v>78.46885328567646</c:v>
                </c:pt>
                <c:pt idx="221">
                  <c:v>75.474985829332198</c:v>
                </c:pt>
                <c:pt idx="222">
                  <c:v>73.448049834864932</c:v>
                </c:pt>
                <c:pt idx="223">
                  <c:v>73.08672122986502</c:v>
                </c:pt>
                <c:pt idx="224">
                  <c:v>75.268190841114745</c:v>
                </c:pt>
                <c:pt idx="225">
                  <c:v>74.198283377906307</c:v>
                </c:pt>
                <c:pt idx="226">
                  <c:v>73.47024583964145</c:v>
                </c:pt>
                <c:pt idx="227">
                  <c:v>78.084375980887543</c:v>
                </c:pt>
                <c:pt idx="228">
                  <c:v>82.302998577752533</c:v>
                </c:pt>
                <c:pt idx="229">
                  <c:v>84.937968365845308</c:v>
                </c:pt>
                <c:pt idx="230">
                  <c:v>84.223742679842928</c:v>
                </c:pt>
                <c:pt idx="231">
                  <c:v>83.319534720896513</c:v>
                </c:pt>
                <c:pt idx="232">
                  <c:v>77.895728181997868</c:v>
                </c:pt>
                <c:pt idx="233">
                  <c:v>74.901860725653606</c:v>
                </c:pt>
                <c:pt idx="234">
                  <c:v>72.87492473118634</c:v>
                </c:pt>
                <c:pt idx="235">
                  <c:v>72.513596126186428</c:v>
                </c:pt>
                <c:pt idx="236">
                  <c:v>74.695065737436153</c:v>
                </c:pt>
                <c:pt idx="237">
                  <c:v>73.625158274227715</c:v>
                </c:pt>
                <c:pt idx="238">
                  <c:v>72.897120735962858</c:v>
                </c:pt>
                <c:pt idx="239">
                  <c:v>77.511250877208951</c:v>
                </c:pt>
                <c:pt idx="240">
                  <c:v>81.729873474073941</c:v>
                </c:pt>
                <c:pt idx="241">
                  <c:v>84.364843262166715</c:v>
                </c:pt>
                <c:pt idx="242">
                  <c:v>83.650617576164336</c:v>
                </c:pt>
                <c:pt idx="243">
                  <c:v>82.746409617217921</c:v>
                </c:pt>
                <c:pt idx="244">
                  <c:v>77.322603078319275</c:v>
                </c:pt>
                <c:pt idx="245">
                  <c:v>74.328735621975014</c:v>
                </c:pt>
                <c:pt idx="246">
                  <c:v>72.301799627507748</c:v>
                </c:pt>
                <c:pt idx="247">
                  <c:v>71.940471022507836</c:v>
                </c:pt>
                <c:pt idx="248">
                  <c:v>74.121940633757561</c:v>
                </c:pt>
                <c:pt idx="249">
                  <c:v>73.052033170549123</c:v>
                </c:pt>
                <c:pt idx="250">
                  <c:v>72.323995632284266</c:v>
                </c:pt>
                <c:pt idx="251">
                  <c:v>76.938125773530359</c:v>
                </c:pt>
                <c:pt idx="252">
                  <c:v>81.156748370395349</c:v>
                </c:pt>
                <c:pt idx="253">
                  <c:v>83.885824222348589</c:v>
                </c:pt>
                <c:pt idx="254">
                  <c:v>83.077492472485744</c:v>
                </c:pt>
                <c:pt idx="255">
                  <c:v>82.173284513539329</c:v>
                </c:pt>
                <c:pt idx="256">
                  <c:v>76.749477974640683</c:v>
                </c:pt>
                <c:pt idx="257">
                  <c:v>73.755610518296422</c:v>
                </c:pt>
                <c:pt idx="258">
                  <c:v>71.728674523829156</c:v>
                </c:pt>
                <c:pt idx="259">
                  <c:v>71.367345918829244</c:v>
                </c:pt>
                <c:pt idx="260">
                  <c:v>73.548815530078969</c:v>
                </c:pt>
                <c:pt idx="261">
                  <c:v>72.478908066870531</c:v>
                </c:pt>
                <c:pt idx="262">
                  <c:v>71.750870528605674</c:v>
                </c:pt>
                <c:pt idx="263">
                  <c:v>76.365000669851767</c:v>
                </c:pt>
                <c:pt idx="264">
                  <c:v>80.583623266716756</c:v>
                </c:pt>
                <c:pt idx="265">
                  <c:v>83.218593054809531</c:v>
                </c:pt>
                <c:pt idx="266">
                  <c:v>82.504367368807152</c:v>
                </c:pt>
                <c:pt idx="267">
                  <c:v>81.600159409860737</c:v>
                </c:pt>
                <c:pt idx="268">
                  <c:v>76.176352870962091</c:v>
                </c:pt>
                <c:pt idx="269">
                  <c:v>73.18248541461783</c:v>
                </c:pt>
                <c:pt idx="270">
                  <c:v>71.155549420150564</c:v>
                </c:pt>
                <c:pt idx="271">
                  <c:v>70.794220815150652</c:v>
                </c:pt>
                <c:pt idx="272">
                  <c:v>72.975690426400377</c:v>
                </c:pt>
                <c:pt idx="273">
                  <c:v>71.905782963191939</c:v>
                </c:pt>
                <c:pt idx="274">
                  <c:v>71.177745424927082</c:v>
                </c:pt>
                <c:pt idx="275">
                  <c:v>75.791875566173175</c:v>
                </c:pt>
                <c:pt idx="276">
                  <c:v>80.010498163038164</c:v>
                </c:pt>
                <c:pt idx="277">
                  <c:v>82.645467951130939</c:v>
                </c:pt>
                <c:pt idx="278">
                  <c:v>81.93124226512856</c:v>
                </c:pt>
                <c:pt idx="279">
                  <c:v>81.027034306182145</c:v>
                </c:pt>
                <c:pt idx="280">
                  <c:v>75.603227767283499</c:v>
                </c:pt>
                <c:pt idx="281">
                  <c:v>72.609360310939238</c:v>
                </c:pt>
                <c:pt idx="282">
                  <c:v>70.582424316471972</c:v>
                </c:pt>
                <c:pt idx="283">
                  <c:v>70.22109571147206</c:v>
                </c:pt>
                <c:pt idx="284">
                  <c:v>72.402565322721784</c:v>
                </c:pt>
                <c:pt idx="285">
                  <c:v>71.332657859513347</c:v>
                </c:pt>
                <c:pt idx="286">
                  <c:v>70.60462032124849</c:v>
                </c:pt>
                <c:pt idx="287">
                  <c:v>75.218750462494583</c:v>
                </c:pt>
                <c:pt idx="288">
                  <c:v>79.437373059359572</c:v>
                </c:pt>
                <c:pt idx="289">
                  <c:v>82.072342847452347</c:v>
                </c:pt>
                <c:pt idx="290">
                  <c:v>81.358117161449968</c:v>
                </c:pt>
                <c:pt idx="291">
                  <c:v>80.453909202503553</c:v>
                </c:pt>
                <c:pt idx="292">
                  <c:v>75.030102663604907</c:v>
                </c:pt>
                <c:pt idx="293">
                  <c:v>72.036235207260646</c:v>
                </c:pt>
                <c:pt idx="294">
                  <c:v>70.00929921279338</c:v>
                </c:pt>
                <c:pt idx="295">
                  <c:v>69.647970607793468</c:v>
                </c:pt>
                <c:pt idx="296">
                  <c:v>71.829440219043192</c:v>
                </c:pt>
                <c:pt idx="297">
                  <c:v>70.759532755834755</c:v>
                </c:pt>
                <c:pt idx="298">
                  <c:v>70.031495217569898</c:v>
                </c:pt>
                <c:pt idx="299">
                  <c:v>74.645625358815991</c:v>
                </c:pt>
                <c:pt idx="300">
                  <c:v>78.86424795568098</c:v>
                </c:pt>
                <c:pt idx="301">
                  <c:v>81.593323807634221</c:v>
                </c:pt>
                <c:pt idx="302">
                  <c:v>80.784992057771376</c:v>
                </c:pt>
                <c:pt idx="303">
                  <c:v>79.880784098824961</c:v>
                </c:pt>
                <c:pt idx="304">
                  <c:v>74.456977559926315</c:v>
                </c:pt>
                <c:pt idx="305">
                  <c:v>71.463110103582054</c:v>
                </c:pt>
                <c:pt idx="306">
                  <c:v>69.436174109114788</c:v>
                </c:pt>
                <c:pt idx="307">
                  <c:v>69.074845504114876</c:v>
                </c:pt>
                <c:pt idx="308">
                  <c:v>71.2563151153646</c:v>
                </c:pt>
                <c:pt idx="309">
                  <c:v>70.186407652156163</c:v>
                </c:pt>
                <c:pt idx="310">
                  <c:v>69.458370113891306</c:v>
                </c:pt>
                <c:pt idx="311">
                  <c:v>74.072500255137399</c:v>
                </c:pt>
                <c:pt idx="312">
                  <c:v>78.291122852002388</c:v>
                </c:pt>
                <c:pt idx="313">
                  <c:v>80.926092640095163</c:v>
                </c:pt>
                <c:pt idx="314">
                  <c:v>80.211866954092784</c:v>
                </c:pt>
                <c:pt idx="315">
                  <c:v>79.307658995146369</c:v>
                </c:pt>
                <c:pt idx="316">
                  <c:v>73.883852456247723</c:v>
                </c:pt>
                <c:pt idx="317">
                  <c:v>70.889984999903461</c:v>
                </c:pt>
                <c:pt idx="318">
                  <c:v>68.863049005436196</c:v>
                </c:pt>
                <c:pt idx="319">
                  <c:v>68.501720400436284</c:v>
                </c:pt>
                <c:pt idx="320">
                  <c:v>70.683190011686008</c:v>
                </c:pt>
                <c:pt idx="321">
                  <c:v>69.613282548477571</c:v>
                </c:pt>
                <c:pt idx="322">
                  <c:v>68.885245010212714</c:v>
                </c:pt>
                <c:pt idx="323">
                  <c:v>73.499375151458807</c:v>
                </c:pt>
                <c:pt idx="324">
                  <c:v>77.717997748323796</c:v>
                </c:pt>
                <c:pt idx="325">
                  <c:v>80.352967536416571</c:v>
                </c:pt>
                <c:pt idx="326">
                  <c:v>79.638741850414192</c:v>
                </c:pt>
                <c:pt idx="327">
                  <c:v>78.734533891467777</c:v>
                </c:pt>
                <c:pt idx="328">
                  <c:v>73.310727352569131</c:v>
                </c:pt>
                <c:pt idx="329">
                  <c:v>70.316859896224869</c:v>
                </c:pt>
                <c:pt idx="330">
                  <c:v>68.289923901757604</c:v>
                </c:pt>
                <c:pt idx="331">
                  <c:v>67.928595296757692</c:v>
                </c:pt>
                <c:pt idx="332">
                  <c:v>70.110064908007416</c:v>
                </c:pt>
                <c:pt idx="333">
                  <c:v>69.040157444798979</c:v>
                </c:pt>
                <c:pt idx="334">
                  <c:v>68.312119906534122</c:v>
                </c:pt>
                <c:pt idx="335">
                  <c:v>72.926250047780215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EF-444C-8255-AB3AA70BC795}"/>
            </c:ext>
          </c:extLst>
        </c:ser>
        <c:ser>
          <c:idx val="2"/>
          <c:order val="2"/>
          <c:tx>
            <c:strRef>
              <c:f>'CU No Resid Mensual'!$D$1</c:f>
              <c:strCache>
                <c:ptCount val="1"/>
                <c:pt idx="0">
                  <c:v>Límite de confianza inferior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'CU No Resid Mensual'!$A$2:$A$337</c:f>
              <c:numCache>
                <c:formatCode>mmm\-yy</c:formatCode>
                <c:ptCount val="336"/>
                <c:pt idx="0">
                  <c:v>40574</c:v>
                </c:pt>
                <c:pt idx="1">
                  <c:v>40602</c:v>
                </c:pt>
                <c:pt idx="2">
                  <c:v>40633</c:v>
                </c:pt>
                <c:pt idx="3">
                  <c:v>40663</c:v>
                </c:pt>
                <c:pt idx="4">
                  <c:v>40694</c:v>
                </c:pt>
                <c:pt idx="5">
                  <c:v>40724</c:v>
                </c:pt>
                <c:pt idx="6">
                  <c:v>40755</c:v>
                </c:pt>
                <c:pt idx="7">
                  <c:v>40786</c:v>
                </c:pt>
                <c:pt idx="8">
                  <c:v>40816</c:v>
                </c:pt>
                <c:pt idx="9">
                  <c:v>40847</c:v>
                </c:pt>
                <c:pt idx="10">
                  <c:v>40877</c:v>
                </c:pt>
                <c:pt idx="11">
                  <c:v>40908</c:v>
                </c:pt>
                <c:pt idx="12">
                  <c:v>40939</c:v>
                </c:pt>
                <c:pt idx="13">
                  <c:v>40968</c:v>
                </c:pt>
                <c:pt idx="14">
                  <c:v>40999</c:v>
                </c:pt>
                <c:pt idx="15">
                  <c:v>41029</c:v>
                </c:pt>
                <c:pt idx="16">
                  <c:v>41060</c:v>
                </c:pt>
                <c:pt idx="17">
                  <c:v>41090</c:v>
                </c:pt>
                <c:pt idx="18">
                  <c:v>41121</c:v>
                </c:pt>
                <c:pt idx="19">
                  <c:v>41152</c:v>
                </c:pt>
                <c:pt idx="20">
                  <c:v>41182</c:v>
                </c:pt>
                <c:pt idx="21">
                  <c:v>41213</c:v>
                </c:pt>
                <c:pt idx="22">
                  <c:v>41243</c:v>
                </c:pt>
                <c:pt idx="23">
                  <c:v>41274</c:v>
                </c:pt>
                <c:pt idx="24">
                  <c:v>41305</c:v>
                </c:pt>
                <c:pt idx="25">
                  <c:v>41333</c:v>
                </c:pt>
                <c:pt idx="26">
                  <c:v>41364</c:v>
                </c:pt>
                <c:pt idx="27">
                  <c:v>41394</c:v>
                </c:pt>
                <c:pt idx="28">
                  <c:v>41425</c:v>
                </c:pt>
                <c:pt idx="29">
                  <c:v>41455</c:v>
                </c:pt>
                <c:pt idx="30">
                  <c:v>41486</c:v>
                </c:pt>
                <c:pt idx="31">
                  <c:v>41517</c:v>
                </c:pt>
                <c:pt idx="32">
                  <c:v>41547</c:v>
                </c:pt>
                <c:pt idx="33">
                  <c:v>41578</c:v>
                </c:pt>
                <c:pt idx="34">
                  <c:v>41608</c:v>
                </c:pt>
                <c:pt idx="35">
                  <c:v>41639</c:v>
                </c:pt>
                <c:pt idx="36">
                  <c:v>41670</c:v>
                </c:pt>
                <c:pt idx="37">
                  <c:v>41698</c:v>
                </c:pt>
                <c:pt idx="38">
                  <c:v>41729</c:v>
                </c:pt>
                <c:pt idx="39">
                  <c:v>41759</c:v>
                </c:pt>
                <c:pt idx="40">
                  <c:v>41790</c:v>
                </c:pt>
                <c:pt idx="41">
                  <c:v>41820</c:v>
                </c:pt>
                <c:pt idx="42">
                  <c:v>41851</c:v>
                </c:pt>
                <c:pt idx="43">
                  <c:v>41882</c:v>
                </c:pt>
                <c:pt idx="44">
                  <c:v>41912</c:v>
                </c:pt>
                <c:pt idx="45">
                  <c:v>41943</c:v>
                </c:pt>
                <c:pt idx="46">
                  <c:v>41973</c:v>
                </c:pt>
                <c:pt idx="47">
                  <c:v>42004</c:v>
                </c:pt>
                <c:pt idx="48">
                  <c:v>42035</c:v>
                </c:pt>
                <c:pt idx="49">
                  <c:v>42063</c:v>
                </c:pt>
                <c:pt idx="50">
                  <c:v>42094</c:v>
                </c:pt>
                <c:pt idx="51">
                  <c:v>42124</c:v>
                </c:pt>
                <c:pt idx="52">
                  <c:v>42155</c:v>
                </c:pt>
                <c:pt idx="53">
                  <c:v>42185</c:v>
                </c:pt>
                <c:pt idx="54">
                  <c:v>42216</c:v>
                </c:pt>
                <c:pt idx="55">
                  <c:v>42247</c:v>
                </c:pt>
                <c:pt idx="56">
                  <c:v>42277</c:v>
                </c:pt>
                <c:pt idx="57">
                  <c:v>42308</c:v>
                </c:pt>
                <c:pt idx="58">
                  <c:v>42338</c:v>
                </c:pt>
                <c:pt idx="59">
                  <c:v>42369</c:v>
                </c:pt>
                <c:pt idx="60">
                  <c:v>42400</c:v>
                </c:pt>
                <c:pt idx="61">
                  <c:v>42429</c:v>
                </c:pt>
                <c:pt idx="62">
                  <c:v>42460</c:v>
                </c:pt>
                <c:pt idx="63">
                  <c:v>42490</c:v>
                </c:pt>
                <c:pt idx="64">
                  <c:v>42521</c:v>
                </c:pt>
                <c:pt idx="65">
                  <c:v>42551</c:v>
                </c:pt>
                <c:pt idx="66">
                  <c:v>42582</c:v>
                </c:pt>
                <c:pt idx="67">
                  <c:v>42613</c:v>
                </c:pt>
                <c:pt idx="68">
                  <c:v>42643</c:v>
                </c:pt>
                <c:pt idx="69">
                  <c:v>42674</c:v>
                </c:pt>
                <c:pt idx="70">
                  <c:v>42704</c:v>
                </c:pt>
                <c:pt idx="71">
                  <c:v>42735</c:v>
                </c:pt>
                <c:pt idx="72">
                  <c:v>42766</c:v>
                </c:pt>
                <c:pt idx="73">
                  <c:v>42794</c:v>
                </c:pt>
                <c:pt idx="74">
                  <c:v>42825</c:v>
                </c:pt>
                <c:pt idx="75">
                  <c:v>42855</c:v>
                </c:pt>
                <c:pt idx="76">
                  <c:v>42886</c:v>
                </c:pt>
                <c:pt idx="77">
                  <c:v>42916</c:v>
                </c:pt>
                <c:pt idx="78">
                  <c:v>42947</c:v>
                </c:pt>
                <c:pt idx="79">
                  <c:v>42978</c:v>
                </c:pt>
                <c:pt idx="80">
                  <c:v>43008</c:v>
                </c:pt>
                <c:pt idx="81">
                  <c:v>43039</c:v>
                </c:pt>
                <c:pt idx="82">
                  <c:v>43069</c:v>
                </c:pt>
                <c:pt idx="83">
                  <c:v>43100</c:v>
                </c:pt>
                <c:pt idx="84">
                  <c:v>43131</c:v>
                </c:pt>
                <c:pt idx="85">
                  <c:v>43159</c:v>
                </c:pt>
                <c:pt idx="86">
                  <c:v>43190</c:v>
                </c:pt>
                <c:pt idx="87">
                  <c:v>43220</c:v>
                </c:pt>
                <c:pt idx="88">
                  <c:v>43251</c:v>
                </c:pt>
                <c:pt idx="89">
                  <c:v>43281</c:v>
                </c:pt>
                <c:pt idx="90">
                  <c:v>43312</c:v>
                </c:pt>
                <c:pt idx="91">
                  <c:v>43343</c:v>
                </c:pt>
                <c:pt idx="92">
                  <c:v>43373</c:v>
                </c:pt>
                <c:pt idx="93">
                  <c:v>43404</c:v>
                </c:pt>
                <c:pt idx="94">
                  <c:v>43434</c:v>
                </c:pt>
                <c:pt idx="95">
                  <c:v>43465</c:v>
                </c:pt>
                <c:pt idx="96">
                  <c:v>43496</c:v>
                </c:pt>
                <c:pt idx="97">
                  <c:v>43524</c:v>
                </c:pt>
                <c:pt idx="98">
                  <c:v>43555</c:v>
                </c:pt>
                <c:pt idx="99">
                  <c:v>43585</c:v>
                </c:pt>
                <c:pt idx="100">
                  <c:v>43616</c:v>
                </c:pt>
                <c:pt idx="101">
                  <c:v>43646</c:v>
                </c:pt>
                <c:pt idx="102">
                  <c:v>43677</c:v>
                </c:pt>
                <c:pt idx="103">
                  <c:v>43708</c:v>
                </c:pt>
                <c:pt idx="104">
                  <c:v>43738</c:v>
                </c:pt>
                <c:pt idx="105">
                  <c:v>43769</c:v>
                </c:pt>
                <c:pt idx="106">
                  <c:v>43799</c:v>
                </c:pt>
                <c:pt idx="107">
                  <c:v>43830</c:v>
                </c:pt>
                <c:pt idx="108">
                  <c:v>43861</c:v>
                </c:pt>
                <c:pt idx="109">
                  <c:v>43890</c:v>
                </c:pt>
                <c:pt idx="110">
                  <c:v>43921</c:v>
                </c:pt>
                <c:pt idx="111">
                  <c:v>43951</c:v>
                </c:pt>
                <c:pt idx="112">
                  <c:v>43982</c:v>
                </c:pt>
                <c:pt idx="113">
                  <c:v>44012</c:v>
                </c:pt>
                <c:pt idx="114">
                  <c:v>44043</c:v>
                </c:pt>
                <c:pt idx="115">
                  <c:v>44074</c:v>
                </c:pt>
                <c:pt idx="116">
                  <c:v>44104</c:v>
                </c:pt>
                <c:pt idx="117">
                  <c:v>44135</c:v>
                </c:pt>
                <c:pt idx="118">
                  <c:v>44165</c:v>
                </c:pt>
                <c:pt idx="119">
                  <c:v>44196</c:v>
                </c:pt>
                <c:pt idx="120">
                  <c:v>44227</c:v>
                </c:pt>
                <c:pt idx="121">
                  <c:v>44255</c:v>
                </c:pt>
                <c:pt idx="122">
                  <c:v>44286</c:v>
                </c:pt>
                <c:pt idx="123">
                  <c:v>44316</c:v>
                </c:pt>
                <c:pt idx="124">
                  <c:v>44347</c:v>
                </c:pt>
                <c:pt idx="125">
                  <c:v>44377</c:v>
                </c:pt>
                <c:pt idx="126">
                  <c:v>44408</c:v>
                </c:pt>
                <c:pt idx="127">
                  <c:v>44439</c:v>
                </c:pt>
                <c:pt idx="128">
                  <c:v>44469</c:v>
                </c:pt>
                <c:pt idx="129">
                  <c:v>44500</c:v>
                </c:pt>
                <c:pt idx="130">
                  <c:v>44530</c:v>
                </c:pt>
                <c:pt idx="131">
                  <c:v>44561</c:v>
                </c:pt>
                <c:pt idx="132">
                  <c:v>44592</c:v>
                </c:pt>
                <c:pt idx="133">
                  <c:v>44620</c:v>
                </c:pt>
                <c:pt idx="134">
                  <c:v>44651</c:v>
                </c:pt>
                <c:pt idx="135">
                  <c:v>44681</c:v>
                </c:pt>
                <c:pt idx="136">
                  <c:v>44712</c:v>
                </c:pt>
                <c:pt idx="137">
                  <c:v>44742</c:v>
                </c:pt>
                <c:pt idx="138">
                  <c:v>44773</c:v>
                </c:pt>
                <c:pt idx="139">
                  <c:v>44804</c:v>
                </c:pt>
                <c:pt idx="140">
                  <c:v>44834</c:v>
                </c:pt>
                <c:pt idx="141">
                  <c:v>44865</c:v>
                </c:pt>
                <c:pt idx="142">
                  <c:v>44895</c:v>
                </c:pt>
                <c:pt idx="143">
                  <c:v>44926</c:v>
                </c:pt>
                <c:pt idx="144">
                  <c:v>44957</c:v>
                </c:pt>
                <c:pt idx="145">
                  <c:v>44985</c:v>
                </c:pt>
                <c:pt idx="146">
                  <c:v>45016</c:v>
                </c:pt>
                <c:pt idx="147">
                  <c:v>45046</c:v>
                </c:pt>
                <c:pt idx="148">
                  <c:v>45077</c:v>
                </c:pt>
                <c:pt idx="149">
                  <c:v>45107</c:v>
                </c:pt>
                <c:pt idx="150">
                  <c:v>45138</c:v>
                </c:pt>
                <c:pt idx="151">
                  <c:v>45169</c:v>
                </c:pt>
                <c:pt idx="152">
                  <c:v>45199</c:v>
                </c:pt>
                <c:pt idx="153">
                  <c:v>45230</c:v>
                </c:pt>
                <c:pt idx="154">
                  <c:v>45260</c:v>
                </c:pt>
                <c:pt idx="155">
                  <c:v>45291</c:v>
                </c:pt>
                <c:pt idx="156">
                  <c:v>45322</c:v>
                </c:pt>
                <c:pt idx="157">
                  <c:v>45351</c:v>
                </c:pt>
                <c:pt idx="158">
                  <c:v>45382</c:v>
                </c:pt>
                <c:pt idx="159">
                  <c:v>45412</c:v>
                </c:pt>
                <c:pt idx="160">
                  <c:v>45443</c:v>
                </c:pt>
                <c:pt idx="161">
                  <c:v>45473</c:v>
                </c:pt>
                <c:pt idx="162">
                  <c:v>45504</c:v>
                </c:pt>
                <c:pt idx="163">
                  <c:v>45535</c:v>
                </c:pt>
                <c:pt idx="164">
                  <c:v>45565</c:v>
                </c:pt>
                <c:pt idx="165">
                  <c:v>45596</c:v>
                </c:pt>
                <c:pt idx="166">
                  <c:v>45626</c:v>
                </c:pt>
                <c:pt idx="167">
                  <c:v>45657</c:v>
                </c:pt>
                <c:pt idx="168">
                  <c:v>45688</c:v>
                </c:pt>
                <c:pt idx="169">
                  <c:v>45716</c:v>
                </c:pt>
                <c:pt idx="170">
                  <c:v>45747</c:v>
                </c:pt>
                <c:pt idx="171">
                  <c:v>45777</c:v>
                </c:pt>
                <c:pt idx="172">
                  <c:v>45808</c:v>
                </c:pt>
                <c:pt idx="173">
                  <c:v>45838</c:v>
                </c:pt>
                <c:pt idx="174">
                  <c:v>45869</c:v>
                </c:pt>
                <c:pt idx="175">
                  <c:v>45900</c:v>
                </c:pt>
                <c:pt idx="176">
                  <c:v>45930</c:v>
                </c:pt>
                <c:pt idx="177">
                  <c:v>45961</c:v>
                </c:pt>
                <c:pt idx="178">
                  <c:v>45991</c:v>
                </c:pt>
                <c:pt idx="179">
                  <c:v>46022</c:v>
                </c:pt>
                <c:pt idx="180">
                  <c:v>46053</c:v>
                </c:pt>
                <c:pt idx="181">
                  <c:v>46081</c:v>
                </c:pt>
                <c:pt idx="182">
                  <c:v>46112</c:v>
                </c:pt>
                <c:pt idx="183">
                  <c:v>46142</c:v>
                </c:pt>
                <c:pt idx="184">
                  <c:v>46173</c:v>
                </c:pt>
                <c:pt idx="185">
                  <c:v>46203</c:v>
                </c:pt>
                <c:pt idx="186">
                  <c:v>46234</c:v>
                </c:pt>
                <c:pt idx="187">
                  <c:v>46265</c:v>
                </c:pt>
                <c:pt idx="188">
                  <c:v>46295</c:v>
                </c:pt>
                <c:pt idx="189">
                  <c:v>46326</c:v>
                </c:pt>
                <c:pt idx="190">
                  <c:v>46356</c:v>
                </c:pt>
                <c:pt idx="191">
                  <c:v>46387</c:v>
                </c:pt>
                <c:pt idx="192">
                  <c:v>46418</c:v>
                </c:pt>
                <c:pt idx="193">
                  <c:v>46446</c:v>
                </c:pt>
                <c:pt idx="194">
                  <c:v>46477</c:v>
                </c:pt>
                <c:pt idx="195">
                  <c:v>46507</c:v>
                </c:pt>
                <c:pt idx="196">
                  <c:v>46538</c:v>
                </c:pt>
                <c:pt idx="197">
                  <c:v>46568</c:v>
                </c:pt>
                <c:pt idx="198">
                  <c:v>46599</c:v>
                </c:pt>
                <c:pt idx="199">
                  <c:v>46630</c:v>
                </c:pt>
                <c:pt idx="200">
                  <c:v>46660</c:v>
                </c:pt>
                <c:pt idx="201">
                  <c:v>46691</c:v>
                </c:pt>
                <c:pt idx="202">
                  <c:v>46721</c:v>
                </c:pt>
                <c:pt idx="203">
                  <c:v>46752</c:v>
                </c:pt>
                <c:pt idx="204">
                  <c:v>46783</c:v>
                </c:pt>
                <c:pt idx="205">
                  <c:v>46812</c:v>
                </c:pt>
                <c:pt idx="206">
                  <c:v>46843</c:v>
                </c:pt>
                <c:pt idx="207">
                  <c:v>46873</c:v>
                </c:pt>
                <c:pt idx="208">
                  <c:v>46904</c:v>
                </c:pt>
                <c:pt idx="209">
                  <c:v>46934</c:v>
                </c:pt>
                <c:pt idx="210">
                  <c:v>46965</c:v>
                </c:pt>
                <c:pt idx="211">
                  <c:v>46996</c:v>
                </c:pt>
                <c:pt idx="212">
                  <c:v>47026</c:v>
                </c:pt>
                <c:pt idx="213">
                  <c:v>47057</c:v>
                </c:pt>
                <c:pt idx="214">
                  <c:v>47087</c:v>
                </c:pt>
                <c:pt idx="215">
                  <c:v>47118</c:v>
                </c:pt>
                <c:pt idx="216">
                  <c:v>47149</c:v>
                </c:pt>
                <c:pt idx="217">
                  <c:v>47177</c:v>
                </c:pt>
                <c:pt idx="218">
                  <c:v>47208</c:v>
                </c:pt>
                <c:pt idx="219">
                  <c:v>47238</c:v>
                </c:pt>
                <c:pt idx="220">
                  <c:v>47269</c:v>
                </c:pt>
                <c:pt idx="221">
                  <c:v>47299</c:v>
                </c:pt>
                <c:pt idx="222">
                  <c:v>47330</c:v>
                </c:pt>
                <c:pt idx="223">
                  <c:v>47361</c:v>
                </c:pt>
                <c:pt idx="224">
                  <c:v>47391</c:v>
                </c:pt>
                <c:pt idx="225">
                  <c:v>47422</c:v>
                </c:pt>
                <c:pt idx="226">
                  <c:v>47452</c:v>
                </c:pt>
                <c:pt idx="227">
                  <c:v>47483</c:v>
                </c:pt>
                <c:pt idx="228">
                  <c:v>47514</c:v>
                </c:pt>
                <c:pt idx="229">
                  <c:v>47542</c:v>
                </c:pt>
                <c:pt idx="230">
                  <c:v>47573</c:v>
                </c:pt>
                <c:pt idx="231">
                  <c:v>47603</c:v>
                </c:pt>
                <c:pt idx="232">
                  <c:v>47634</c:v>
                </c:pt>
                <c:pt idx="233">
                  <c:v>47664</c:v>
                </c:pt>
                <c:pt idx="234">
                  <c:v>47695</c:v>
                </c:pt>
                <c:pt idx="235">
                  <c:v>47726</c:v>
                </c:pt>
                <c:pt idx="236">
                  <c:v>47756</c:v>
                </c:pt>
                <c:pt idx="237">
                  <c:v>47787</c:v>
                </c:pt>
                <c:pt idx="238">
                  <c:v>47817</c:v>
                </c:pt>
                <c:pt idx="239">
                  <c:v>47848</c:v>
                </c:pt>
                <c:pt idx="240">
                  <c:v>47879</c:v>
                </c:pt>
                <c:pt idx="241">
                  <c:v>47907</c:v>
                </c:pt>
                <c:pt idx="242">
                  <c:v>47938</c:v>
                </c:pt>
                <c:pt idx="243">
                  <c:v>47968</c:v>
                </c:pt>
                <c:pt idx="244">
                  <c:v>47999</c:v>
                </c:pt>
                <c:pt idx="245">
                  <c:v>48029</c:v>
                </c:pt>
                <c:pt idx="246">
                  <c:v>48060</c:v>
                </c:pt>
                <c:pt idx="247">
                  <c:v>48091</c:v>
                </c:pt>
                <c:pt idx="248">
                  <c:v>48121</c:v>
                </c:pt>
                <c:pt idx="249">
                  <c:v>48152</c:v>
                </c:pt>
                <c:pt idx="250">
                  <c:v>48182</c:v>
                </c:pt>
                <c:pt idx="251">
                  <c:v>48213</c:v>
                </c:pt>
                <c:pt idx="252">
                  <c:v>48244</c:v>
                </c:pt>
                <c:pt idx="253">
                  <c:v>48273</c:v>
                </c:pt>
                <c:pt idx="254">
                  <c:v>48304</c:v>
                </c:pt>
                <c:pt idx="255">
                  <c:v>48334</c:v>
                </c:pt>
                <c:pt idx="256">
                  <c:v>48365</c:v>
                </c:pt>
                <c:pt idx="257">
                  <c:v>48395</c:v>
                </c:pt>
                <c:pt idx="258">
                  <c:v>48426</c:v>
                </c:pt>
                <c:pt idx="259">
                  <c:v>48457</c:v>
                </c:pt>
                <c:pt idx="260">
                  <c:v>48487</c:v>
                </c:pt>
                <c:pt idx="261">
                  <c:v>48518</c:v>
                </c:pt>
                <c:pt idx="262">
                  <c:v>48548</c:v>
                </c:pt>
                <c:pt idx="263">
                  <c:v>48579</c:v>
                </c:pt>
                <c:pt idx="264">
                  <c:v>48610</c:v>
                </c:pt>
                <c:pt idx="265">
                  <c:v>48638</c:v>
                </c:pt>
                <c:pt idx="266">
                  <c:v>48669</c:v>
                </c:pt>
                <c:pt idx="267">
                  <c:v>48699</c:v>
                </c:pt>
                <c:pt idx="268">
                  <c:v>48730</c:v>
                </c:pt>
                <c:pt idx="269">
                  <c:v>48760</c:v>
                </c:pt>
                <c:pt idx="270">
                  <c:v>48791</c:v>
                </c:pt>
                <c:pt idx="271">
                  <c:v>48822</c:v>
                </c:pt>
                <c:pt idx="272">
                  <c:v>48852</c:v>
                </c:pt>
                <c:pt idx="273">
                  <c:v>48883</c:v>
                </c:pt>
                <c:pt idx="274">
                  <c:v>48913</c:v>
                </c:pt>
                <c:pt idx="275">
                  <c:v>48944</c:v>
                </c:pt>
                <c:pt idx="276">
                  <c:v>48975</c:v>
                </c:pt>
                <c:pt idx="277">
                  <c:v>49003</c:v>
                </c:pt>
                <c:pt idx="278">
                  <c:v>49034</c:v>
                </c:pt>
                <c:pt idx="279">
                  <c:v>49064</c:v>
                </c:pt>
                <c:pt idx="280">
                  <c:v>49095</c:v>
                </c:pt>
                <c:pt idx="281">
                  <c:v>49125</c:v>
                </c:pt>
                <c:pt idx="282">
                  <c:v>49156</c:v>
                </c:pt>
                <c:pt idx="283">
                  <c:v>49187</c:v>
                </c:pt>
                <c:pt idx="284">
                  <c:v>49217</c:v>
                </c:pt>
                <c:pt idx="285">
                  <c:v>49248</c:v>
                </c:pt>
                <c:pt idx="286">
                  <c:v>49278</c:v>
                </c:pt>
                <c:pt idx="287">
                  <c:v>49309</c:v>
                </c:pt>
                <c:pt idx="288">
                  <c:v>49340</c:v>
                </c:pt>
                <c:pt idx="289">
                  <c:v>49368</c:v>
                </c:pt>
                <c:pt idx="290">
                  <c:v>49399</c:v>
                </c:pt>
                <c:pt idx="291">
                  <c:v>49429</c:v>
                </c:pt>
                <c:pt idx="292">
                  <c:v>49460</c:v>
                </c:pt>
                <c:pt idx="293">
                  <c:v>49490</c:v>
                </c:pt>
                <c:pt idx="294">
                  <c:v>49521</c:v>
                </c:pt>
                <c:pt idx="295">
                  <c:v>49552</c:v>
                </c:pt>
                <c:pt idx="296">
                  <c:v>49582</c:v>
                </c:pt>
                <c:pt idx="297">
                  <c:v>49613</c:v>
                </c:pt>
                <c:pt idx="298">
                  <c:v>49643</c:v>
                </c:pt>
                <c:pt idx="299">
                  <c:v>49674</c:v>
                </c:pt>
                <c:pt idx="300">
                  <c:v>49705</c:v>
                </c:pt>
                <c:pt idx="301">
                  <c:v>49734</c:v>
                </c:pt>
                <c:pt idx="302">
                  <c:v>49765</c:v>
                </c:pt>
                <c:pt idx="303">
                  <c:v>49795</c:v>
                </c:pt>
                <c:pt idx="304">
                  <c:v>49826</c:v>
                </c:pt>
                <c:pt idx="305">
                  <c:v>49856</c:v>
                </c:pt>
                <c:pt idx="306">
                  <c:v>49887</c:v>
                </c:pt>
                <c:pt idx="307">
                  <c:v>49918</c:v>
                </c:pt>
                <c:pt idx="308">
                  <c:v>49948</c:v>
                </c:pt>
                <c:pt idx="309">
                  <c:v>49979</c:v>
                </c:pt>
                <c:pt idx="310">
                  <c:v>50009</c:v>
                </c:pt>
                <c:pt idx="311">
                  <c:v>50040</c:v>
                </c:pt>
                <c:pt idx="312">
                  <c:v>50071</c:v>
                </c:pt>
                <c:pt idx="313">
                  <c:v>50099</c:v>
                </c:pt>
                <c:pt idx="314">
                  <c:v>50130</c:v>
                </c:pt>
                <c:pt idx="315">
                  <c:v>50160</c:v>
                </c:pt>
                <c:pt idx="316">
                  <c:v>50191</c:v>
                </c:pt>
                <c:pt idx="317">
                  <c:v>50221</c:v>
                </c:pt>
                <c:pt idx="318">
                  <c:v>50252</c:v>
                </c:pt>
                <c:pt idx="319">
                  <c:v>50283</c:v>
                </c:pt>
                <c:pt idx="320">
                  <c:v>50313</c:v>
                </c:pt>
                <c:pt idx="321">
                  <c:v>50344</c:v>
                </c:pt>
                <c:pt idx="322">
                  <c:v>50374</c:v>
                </c:pt>
                <c:pt idx="323">
                  <c:v>50405</c:v>
                </c:pt>
                <c:pt idx="324">
                  <c:v>50436</c:v>
                </c:pt>
                <c:pt idx="325">
                  <c:v>50464</c:v>
                </c:pt>
                <c:pt idx="326">
                  <c:v>50495</c:v>
                </c:pt>
                <c:pt idx="327">
                  <c:v>50525</c:v>
                </c:pt>
                <c:pt idx="328">
                  <c:v>50556</c:v>
                </c:pt>
                <c:pt idx="329">
                  <c:v>50586</c:v>
                </c:pt>
                <c:pt idx="330">
                  <c:v>50617</c:v>
                </c:pt>
                <c:pt idx="331">
                  <c:v>50648</c:v>
                </c:pt>
                <c:pt idx="332">
                  <c:v>50678</c:v>
                </c:pt>
                <c:pt idx="333">
                  <c:v>50709</c:v>
                </c:pt>
                <c:pt idx="334">
                  <c:v>50739</c:v>
                </c:pt>
                <c:pt idx="335">
                  <c:v>50770</c:v>
                </c:pt>
              </c:numCache>
            </c:numRef>
          </c:cat>
          <c:val>
            <c:numRef>
              <c:f>'CU No Resid Mensual'!$D$2:$D$337</c:f>
              <c:numCache>
                <c:formatCode>General</c:formatCode>
                <c:ptCount val="336"/>
                <c:pt idx="141" formatCode="#,##0.0\ ">
                  <c:v>78.214037735849089</c:v>
                </c:pt>
                <c:pt idx="142" formatCode="#,##0.0\ ">
                  <c:v>68.613561061980221</c:v>
                </c:pt>
                <c:pt idx="143" formatCode="#,##0.0\ ">
                  <c:v>70.821892540258887</c:v>
                </c:pt>
                <c:pt idx="144" formatCode="#,##0.0\ ">
                  <c:v>73.159212971670328</c:v>
                </c:pt>
                <c:pt idx="145" formatCode="#,##0.0\ ">
                  <c:v>74.297390770720128</c:v>
                </c:pt>
                <c:pt idx="146" formatCode="#,##0.0\ ">
                  <c:v>71.945773823767595</c:v>
                </c:pt>
                <c:pt idx="147" formatCode="#,##0.0\ ">
                  <c:v>69.719134016165413</c:v>
                </c:pt>
                <c:pt idx="148" formatCode="#,##0.0\ ">
                  <c:v>62.98309038114769</c:v>
                </c:pt>
                <c:pt idx="149" formatCode="#,##0.0\ ">
                  <c:v>58.833689177776321</c:v>
                </c:pt>
                <c:pt idx="150" formatCode="#,##0.0\ ">
                  <c:v>55.640453650898053</c:v>
                </c:pt>
                <c:pt idx="151" formatCode="#,##0.0\ ">
                  <c:v>54.204469893928248</c:v>
                </c:pt>
                <c:pt idx="152" formatCode="#,##0.0\ ">
                  <c:v>55.390506121007753</c:v>
                </c:pt>
                <c:pt idx="153" formatCode="#,##0.0\ ">
                  <c:v>53.301105745974155</c:v>
                </c:pt>
                <c:pt idx="154" formatCode="#,##0.0\ ">
                  <c:v>50.9739118032671</c:v>
                </c:pt>
                <c:pt idx="155" formatCode="#,##0.0\ ">
                  <c:v>54.641478781085212</c:v>
                </c:pt>
                <c:pt idx="156" formatCode="#,##0.0\ ">
                  <c:v>57.991762534746172</c:v>
                </c:pt>
                <c:pt idx="157" formatCode="#,##0.0\ ">
                  <c:v>59.930393840613277</c:v>
                </c:pt>
                <c:pt idx="158" formatCode="#,##0.0\ ">
                  <c:v>58.246302816902336</c:v>
                </c:pt>
                <c:pt idx="159" formatCode="#,##0.0\ ">
                  <c:v>56.565869146977903</c:v>
                </c:pt>
                <c:pt idx="160" formatCode="#,##0.0\ ">
                  <c:v>50.333492821349878</c:v>
                </c:pt>
                <c:pt idx="161" formatCode="#,##0.0\ ">
                  <c:v>46.598329104687551</c:v>
                </c:pt>
                <c:pt idx="162" formatCode="#,##0.0\ ">
                  <c:v>43.797376854935443</c:v>
                </c:pt>
                <c:pt idx="163" formatCode="#,##0.0\ ">
                  <c:v>42.701456270807931</c:v>
                </c:pt>
                <c:pt idx="164" formatCode="#,##0.0\ ">
                  <c:v>44.18537496816365</c:v>
                </c:pt>
                <c:pt idx="165" formatCode="#,##0.0\ ">
                  <c:v>42.385065314247576</c:v>
                </c:pt>
                <c:pt idx="166" formatCode="#,##0.0\ ">
                  <c:v>40.489907471260537</c:v>
                </c:pt>
                <c:pt idx="167" formatCode="#,##0.0\ ">
                  <c:v>44.391945382725893</c:v>
                </c:pt>
                <c:pt idx="168" formatCode="#,##0.0\ ">
                  <c:v>47.947230197103629</c:v>
                </c:pt>
                <c:pt idx="169" formatCode="#,##0.0\ ">
                  <c:v>49.99154994814203</c:v>
                </c:pt>
                <c:pt idx="170" formatCode="#,##0.0\ ">
                  <c:v>48.570640660384996</c:v>
                </c:pt>
                <c:pt idx="171" formatCode="#,##0.0\ ">
                  <c:v>47.051782613948824</c:v>
                </c:pt>
                <c:pt idx="172" formatCode="#,##0.0\ ">
                  <c:v>40.981223645174325</c:v>
                </c:pt>
                <c:pt idx="173" formatCode="#,##0.0\ ">
                  <c:v>37.388865506058053</c:v>
                </c:pt>
                <c:pt idx="174" formatCode="#,##0.0\ ">
                  <c:v>34.731617169320884</c:v>
                </c:pt>
                <c:pt idx="175" formatCode="#,##0.0\ ">
                  <c:v>33.767201479208325</c:v>
                </c:pt>
                <c:pt idx="176" formatCode="#,##0.0\ ">
                  <c:v>35.371785653808686</c:v>
                </c:pt>
                <c:pt idx="177" formatCode="#,##0.0\ ">
                  <c:v>33.693614385621466</c:v>
                </c:pt>
                <c:pt idx="178" formatCode="#,##0.0\ ">
                  <c:v>31.992310819523063</c:v>
                </c:pt>
                <c:pt idx="179" formatCode="#,##0.0\ ">
                  <c:v>36.003489252243867</c:v>
                </c:pt>
                <c:pt idx="180" formatCode="#,##0.0\ ">
                  <c:v>39.657057581344503</c:v>
                </c:pt>
                <c:pt idx="181" formatCode="#,##0.0\ ">
                  <c:v>41.786420750849636</c:v>
                </c:pt>
                <c:pt idx="182" formatCode="#,##0.0\ ">
                  <c:v>40.464313257576798</c:v>
                </c:pt>
                <c:pt idx="183" formatCode="#,##0.0\ ">
                  <c:v>39.028873943322935</c:v>
                </c:pt>
                <c:pt idx="184" formatCode="#,##0.0\ ">
                  <c:v>33.043653745494176</c:v>
                </c:pt>
                <c:pt idx="185" formatCode="#,##0.0\ ">
                  <c:v>29.528117630057608</c:v>
                </c:pt>
                <c:pt idx="186" formatCode="#,##0.0\ ">
                  <c:v>26.949618213130485</c:v>
                </c:pt>
                <c:pt idx="187" formatCode="#,##0.0\ ">
                  <c:v>26.058547656211772</c:v>
                </c:pt>
                <c:pt idx="188" formatCode="#,##0.0\ ">
                  <c:v>27.731517936666123</c:v>
                </c:pt>
                <c:pt idx="189" formatCode="#,##0.0\ ">
                  <c:v>26.123634600412267</c:v>
                </c:pt>
                <c:pt idx="190" formatCode="#,##0.0\ ">
                  <c:v>24.53724539646624</c:v>
                </c:pt>
                <c:pt idx="191" formatCode="#,##0.0\ ">
                  <c:v>28.613694366433251</c:v>
                </c:pt>
                <c:pt idx="192" formatCode="#,##0.0\ ">
                  <c:v>32.326758042878531</c:v>
                </c:pt>
                <c:pt idx="193" formatCode="#,##0.0\ ">
                  <c:v>34.508179675253203</c:v>
                </c:pt>
                <c:pt idx="194" formatCode="#,##0.0\ ">
                  <c:v>33.247228643306322</c:v>
                </c:pt>
                <c:pt idx="195" formatCode="#,##0.0\ ">
                  <c:v>31.863992425926341</c:v>
                </c:pt>
                <c:pt idx="196" formatCode="#,##0.0\ ">
                  <c:v>25.932717333946151</c:v>
                </c:pt>
                <c:pt idx="197" formatCode="#,##0.0\ ">
                  <c:v>22.466211941057665</c:v>
                </c:pt>
                <c:pt idx="198" formatCode="#,##0.0\ ">
                  <c:v>19.938435884178595</c:v>
                </c:pt>
                <c:pt idx="199" formatCode="#,##0.0\ ">
                  <c:v>19.095030803161535</c:v>
                </c:pt>
                <c:pt idx="200" formatCode="#,##0.0\ ">
                  <c:v>20.812812094029901</c:v>
                </c:pt>
                <c:pt idx="201" formatCode="#,##0.0\ ">
                  <c:v>19.251357093130089</c:v>
                </c:pt>
                <c:pt idx="202" formatCode="#,##0.0\ ">
                  <c:v>17.742508487651456</c:v>
                </c:pt>
                <c:pt idx="203" formatCode="#,##0.0\ ">
                  <c:v>21.862990092977348</c:v>
                </c:pt>
                <c:pt idx="204" formatCode="#,##0.0\ ">
                  <c:v>25.616450242891908</c:v>
                </c:pt>
                <c:pt idx="205" formatCode="#,##0.0\ ">
                  <c:v>27.912675828475706</c:v>
                </c:pt>
                <c:pt idx="206" formatCode="#,##0.0\ ">
                  <c:v>26.614543878996869</c:v>
                </c:pt>
                <c:pt idx="207" formatCode="#,##0.0\ ">
                  <c:v>25.267431983765796</c:v>
                </c:pt>
                <c:pt idx="208" formatCode="#,##0.0\ ">
                  <c:v>19.373707386585721</c:v>
                </c:pt>
                <c:pt idx="209" formatCode="#,##0.0\ ">
                  <c:v>15.941526554082849</c:v>
                </c:pt>
                <c:pt idx="210" formatCode="#,##0.0\ ">
                  <c:v>13.449455328588222</c:v>
                </c:pt>
                <c:pt idx="211" formatCode="#,##0.0\ ">
                  <c:v>12.63978383521826</c:v>
                </c:pt>
                <c:pt idx="212" formatCode="#,##0.0\ ">
                  <c:v>14.389438793673818</c:v>
                </c:pt>
                <c:pt idx="213" formatCode="#,##0.0\ ">
                  <c:v>12.861171596614597</c:v>
                </c:pt>
                <c:pt idx="214" formatCode="#,##0.0\ ">
                  <c:v>11.408765716049885</c:v>
                </c:pt>
                <c:pt idx="215" formatCode="#,##0.0\ ">
                  <c:v>15.561149401582185</c:v>
                </c:pt>
                <c:pt idx="216" formatCode="#,##0.0\ ">
                  <c:v>19.343989569411704</c:v>
                </c:pt>
                <c:pt idx="217" formatCode="#,##0.0\ ">
                  <c:v>21.58695605102082</c:v>
                </c:pt>
                <c:pt idx="218" formatCode="#,##0.0\ ">
                  <c:v>20.398892477319237</c:v>
                </c:pt>
                <c:pt idx="219" formatCode="#,##0.0\ ">
                  <c:v>19.078377654464489</c:v>
                </c:pt>
                <c:pt idx="220" formatCode="#,##0.0\ ">
                  <c:v>13.212407168546903</c:v>
                </c:pt>
                <c:pt idx="221" formatCode="#,##0.0\ ">
                  <c:v>9.8056916131726268</c:v>
                </c:pt>
                <c:pt idx="222" formatCode="#,##0.0\ ">
                  <c:v>7.3402063206823982</c:v>
                </c:pt>
                <c:pt idx="223" formatCode="#,##0.0\ ">
                  <c:v>6.555743544096174</c:v>
                </c:pt>
                <c:pt idx="224" formatCode="#,##0.0\ ">
                  <c:v>8.329298150924771</c:v>
                </c:pt>
                <c:pt idx="225" formatCode="#,##0.0\ ">
                  <c:v>6.8259993049157259</c:v>
                </c:pt>
                <c:pt idx="226" formatCode="#,##0.0\ ">
                  <c:v>5.4167816917561424</c:v>
                </c:pt>
                <c:pt idx="227" formatCode="#,##0.0\ ">
                  <c:v>9.5933942283798643</c:v>
                </c:pt>
                <c:pt idx="228" formatCode="#,##0.0\ ">
                  <c:v>13.398600965897472</c:v>
                </c:pt>
                <c:pt idx="229" formatCode="#,##0.0\ ">
                  <c:v>15.6613970152017</c:v>
                </c:pt>
                <c:pt idx="230" formatCode="#,##0.0\ ">
                  <c:v>14.496940515712964</c:v>
                </c:pt>
                <c:pt idx="231" formatCode="#,##0.0\ ">
                  <c:v>13.196847323583157</c:v>
                </c:pt>
                <c:pt idx="232" formatCode="#,##0.0\ ">
                  <c:v>7.3522447861288782</c:v>
                </c:pt>
                <c:pt idx="233" formatCode="#,##0.0\ ">
                  <c:v>3.965187093486378</c:v>
                </c:pt>
                <c:pt idx="234" formatCode="#,##0.0\ ">
                  <c:v>1.520277795023631</c:v>
                </c:pt>
                <c:pt idx="235" formatCode="#,##0.0\ ">
                  <c:v>0.75537519857741131</c:v>
                </c:pt>
                <c:pt idx="236" formatCode="#,##0.0\ ">
                  <c:v>2.5475192114383418</c:v>
                </c:pt>
                <c:pt idx="237" formatCode="#,##0.0\ ">
                  <c:v>1.0636876516613398</c:v>
                </c:pt>
                <c:pt idx="238" formatCode="#,##0.0\ ">
                  <c:v>-0.31129389180719613</c:v>
                </c:pt>
                <c:pt idx="239" formatCode="#,##0.0\ ">
                  <c:v>3.8843433767998619</c:v>
                </c:pt>
                <c:pt idx="240" formatCode="#,##0.0\ ">
                  <c:v>7.7071384310085165</c:v>
                </c:pt>
                <c:pt idx="241" formatCode="#,##0.0\ ">
                  <c:v>9.985559717840772</c:v>
                </c:pt>
                <c:pt idx="242" formatCode="#,##0.0\ ">
                  <c:v>8.8397439186261693</c:v>
                </c:pt>
                <c:pt idx="243" formatCode="#,##0.0\ ">
                  <c:v>7.5558103718327629</c:v>
                </c:pt>
                <c:pt idx="244" formatCode="#,##0.0\ ">
                  <c:v>1.7281501497327554</c:v>
                </c:pt>
                <c:pt idx="245" formatCode="#,##0.0\ ">
                  <c:v>-1.6432905120011156</c:v>
                </c:pt>
                <c:pt idx="246" formatCode="#,##0.0\ ">
                  <c:v>-4.0718220761245902</c:v>
                </c:pt>
                <c:pt idx="247" formatCode="#,##0.0\ ">
                  <c:v>-4.8211257799914904</c:v>
                </c:pt>
                <c:pt idx="248" formatCode="#,##0.0\ ">
                  <c:v>-3.0141302445880882</c:v>
                </c:pt>
                <c:pt idx="249" formatCode="#,##0.0\ ">
                  <c:v>-4.4823810208454802</c:v>
                </c:pt>
                <c:pt idx="250" formatCode="#,##0.0\ ">
                  <c:v>-5.8294983464500802</c:v>
                </c:pt>
                <c:pt idx="251" formatCode="#,##0.0\ ">
                  <c:v>-1.6185496615546384</c:v>
                </c:pt>
                <c:pt idx="252" formatCode="#,##0.0\ ">
                  <c:v>2.2184127938613472</c:v>
                </c:pt>
                <c:pt idx="253" formatCode="#,##0.0\ ">
                  <c:v>4.5912897187013186</c:v>
                </c:pt>
                <c:pt idx="254" formatCode="#,##0.0\ ">
                  <c:v>3.3786861112884452</c:v>
                </c:pt>
                <c:pt idx="255" formatCode="#,##0.0\ ">
                  <c:v>2.1078310759973533</c:v>
                </c:pt>
                <c:pt idx="256" formatCode="#,##0.0\ ">
                  <c:v>-3.7060962973827145</c:v>
                </c:pt>
                <c:pt idx="257" formatCode="#,##0.0\ ">
                  <c:v>-7.0648593474466566</c:v>
                </c:pt>
                <c:pt idx="258" formatCode="#,##0.0\ ">
                  <c:v>-9.4800763105919117</c:v>
                </c:pt>
                <c:pt idx="259" formatCode="#,##0.0\ ">
                  <c:v>-10.216680032959815</c:v>
                </c:pt>
                <c:pt idx="260" formatCode="#,##0.0\ ">
                  <c:v>-8.3975761954224737</c:v>
                </c:pt>
                <c:pt idx="261" formatCode="#,##0.0\ ">
                  <c:v>-9.8531065826409474</c:v>
                </c:pt>
                <c:pt idx="262" formatCode="#,##0.0\ ">
                  <c:v>-11.177078973364672</c:v>
                </c:pt>
                <c:pt idx="263" formatCode="#,##0.0\ ">
                  <c:v>-6.9535729088943867</c:v>
                </c:pt>
                <c:pt idx="264" formatCode="#,##0.0\ ">
                  <c:v>-3.104986776834707</c:v>
                </c:pt>
                <c:pt idx="265" formatCode="#,##0.0\ ">
                  <c:v>-0.80360503426926755</c:v>
                </c:pt>
                <c:pt idx="266" formatCode="#,##0.0\ ">
                  <c:v>-1.92197078332579</c:v>
                </c:pt>
                <c:pt idx="267" formatCode="#,##0.0\ ">
                  <c:v>-3.1820558561649364</c:v>
                </c:pt>
                <c:pt idx="268" formatCode="#,##0.0\ ">
                  <c:v>-8.9846609968033846</c:v>
                </c:pt>
                <c:pt idx="269" formatCode="#,##0.0\ ">
                  <c:v>-12.33295955882852</c:v>
                </c:pt>
                <c:pt idx="270" formatCode="#,##0.0\ ">
                  <c:v>-14.737173665179526</c:v>
                </c:pt>
                <c:pt idx="271" formatCode="#,##0.0\ ">
                  <c:v>-15.463270401263799</c:v>
                </c:pt>
                <c:pt idx="272" formatCode="#,##0.0\ ">
                  <c:v>-13.634138163186634</c:v>
                </c:pt>
                <c:pt idx="273" formatCode="#,##0.0\ ">
                  <c:v>-15.079121792746108</c:v>
                </c:pt>
                <c:pt idx="274" formatCode="#,##0.0\ ">
                  <c:v>-16.383555471184863</c:v>
                </c:pt>
                <c:pt idx="275" formatCode="#,##0.0\ ">
                  <c:v>-12.149597762290412</c:v>
                </c:pt>
                <c:pt idx="276" formatCode="#,##0.0\ ">
                  <c:v>-8.2913368422231031</c:v>
                </c:pt>
                <c:pt idx="277" formatCode="#,##0.0\ ">
                  <c:v>-5.9813282220321042</c:v>
                </c:pt>
                <c:pt idx="278" formatCode="#,##0.0\ ">
                  <c:v>-7.0893632837908029</c:v>
                </c:pt>
                <c:pt idx="279" formatCode="#,##0.0\ ">
                  <c:v>-8.3404579289856997</c:v>
                </c:pt>
                <c:pt idx="280" formatCode="#,##0.0\ ">
                  <c:v>-14.133602731472237</c:v>
                </c:pt>
                <c:pt idx="281" formatCode="#,##0.0\ ">
                  <c:v>-17.473149499338703</c:v>
                </c:pt>
                <c:pt idx="282" formatCode="#,##0.0\ ">
                  <c:v>-19.868153197792694</c:v>
                </c:pt>
                <c:pt idx="283" formatCode="#,##0.0\ ">
                  <c:v>-20.585446590107054</c:v>
                </c:pt>
                <c:pt idx="284" formatCode="#,##0.0\ ">
                  <c:v>-18.747904696747824</c:v>
                </c:pt>
                <c:pt idx="285" formatCode="#,##0.0\ ">
                  <c:v>-20.184036361899487</c:v>
                </c:pt>
                <c:pt idx="286" formatCode="#,##0.0\ ">
                  <c:v>-21.471757316528553</c:v>
                </c:pt>
                <c:pt idx="287" formatCode="#,##0.0\ ">
                  <c:v>-17.228998126214819</c:v>
                </c:pt>
                <c:pt idx="288" formatCode="#,##0.0\ ">
                  <c:v>-13.362592167863966</c:v>
                </c:pt>
                <c:pt idx="289" formatCode="#,##0.0\ ">
                  <c:v>-11.04531517833864</c:v>
                </c:pt>
                <c:pt idx="290" formatCode="#,##0.0\ ">
                  <c:v>-12.144639646623489</c:v>
                </c:pt>
                <c:pt idx="291" formatCode="#,##0.0\ ">
                  <c:v>-13.388147695667286</c:v>
                </c:pt>
                <c:pt idx="292" formatCode="#,##0.0\ ">
                  <c:v>-19.173303358296565</c:v>
                </c:pt>
                <c:pt idx="293" formatCode="#,##0.0\ ">
                  <c:v>-22.505453815162014</c:v>
                </c:pt>
                <c:pt idx="294" formatCode="#,##0.0\ ">
                  <c:v>-24.892667957522036</c:v>
                </c:pt>
                <c:pt idx="295" formatCode="#,##0.0\ ">
                  <c:v>-25.602510607339013</c:v>
                </c:pt>
                <c:pt idx="296" formatCode="#,##0.0\ ">
                  <c:v>-23.757846205162878</c:v>
                </c:pt>
                <c:pt idx="297" formatCode="#,##0.0\ ">
                  <c:v>-25.186475568906886</c:v>
                </c:pt>
                <c:pt idx="298" formatCode="#,##0.0\ ">
                  <c:v>-26.459744805463714</c:v>
                </c:pt>
                <c:pt idx="299" formatCode="#,##0.0\ ">
                  <c:v>-22.209503812406055</c:v>
                </c:pt>
                <c:pt idx="300" formatCode="#,##0.0\ ">
                  <c:v>-18.336177832534048</c:v>
                </c:pt>
                <c:pt idx="301" formatCode="#,##0.0\ ">
                  <c:v>-15.929722859831529</c:v>
                </c:pt>
                <c:pt idx="302" formatCode="#,##0.0\ ">
                  <c:v>-17.104636651171717</c:v>
                </c:pt>
                <c:pt idx="303" formatCode="#,##0.0\ ">
                  <c:v>-18.341686999193541</c:v>
                </c:pt>
                <c:pt idx="304" formatCode="#,##0.0\ ">
                  <c:v>-24.120038205597282</c:v>
                </c:pt>
                <c:pt idx="305" formatCode="#,##0.0\ ">
                  <c:v>-27.445885327792269</c:v>
                </c:pt>
                <c:pt idx="306" formatCode="#,##0.0\ ">
                  <c:v>-29.826457123208456</c:v>
                </c:pt>
                <c:pt idx="307" formatCode="#,##0.0\ ">
                  <c:v>-30.529942591354796</c:v>
                </c:pt>
                <c:pt idx="308" formatCode="#,##0.0\ ">
                  <c:v>-28.679197649581567</c:v>
                </c:pt>
                <c:pt idx="309" formatCode="#,##0.0\ ">
                  <c:v>-30.10141868715175</c:v>
                </c:pt>
                <c:pt idx="310" formatCode="#,##0.0\ ">
                  <c:v>-31.362076925586038</c:v>
                </c:pt>
                <c:pt idx="311" formatCode="#,##0.0\ ">
                  <c:v>-27.105427643666971</c:v>
                </c:pt>
                <c:pt idx="312" formatCode="#,##0.0\ ">
                  <c:v>-23.226179253410663</c:v>
                </c:pt>
                <c:pt idx="313" formatCode="#,##0.0\ ">
                  <c:v>-20.897432402399417</c:v>
                </c:pt>
                <c:pt idx="314" formatCode="#,##0.0\ ">
                  <c:v>-21.982999483744678</c:v>
                </c:pt>
                <c:pt idx="315" formatCode="#,##0.0\ ">
                  <c:v>-23.214514729973047</c:v>
                </c:pt>
                <c:pt idx="316" formatCode="#,##0.0\ ">
                  <c:v>-28.987030795747998</c:v>
                </c:pt>
                <c:pt idx="317" formatCode="#,##0.0\ ">
                  <c:v>-32.30746988910235</c:v>
                </c:pt>
                <c:pt idx="318" formatCode="#,##0.0\ ">
                  <c:v>-34.682340131530353</c:v>
                </c:pt>
                <c:pt idx="319" formatCode="#,##0.0\ ">
                  <c:v>-35.380366236346021</c:v>
                </c:pt>
                <c:pt idx="320" formatCode="#,##0.0\ ">
                  <c:v>-33.524397147190655</c:v>
                </c:pt>
                <c:pt idx="321" formatCode="#,##0.0\ ">
                  <c:v>-34.941109976213014</c:v>
                </c:pt>
                <c:pt idx="322" formatCode="#,##0.0\ ">
                  <c:v>-36.190678106468809</c:v>
                </c:pt>
                <c:pt idx="323" formatCode="#,##0.0\ ">
                  <c:v>-31.928506550878339</c:v>
                </c:pt>
                <c:pt idx="324" formatCode="#,##0.0\ ">
                  <c:v>-28.0441598789875</c:v>
                </c:pt>
                <c:pt idx="325" formatCode="#,##0.0\ ">
                  <c:v>-25.710856603458652</c:v>
                </c:pt>
                <c:pt idx="326" formatCode="#,##0.0\ ">
                  <c:v>-26.790954958718743</c:v>
                </c:pt>
                <c:pt idx="327" formatCode="#,##0.0\ ">
                  <c:v>-28.017699587757889</c:v>
                </c:pt>
                <c:pt idx="328" formatCode="#,##0.0\ ">
                  <c:v>-33.78518450830299</c:v>
                </c:pt>
                <c:pt idx="329" formatCode="#,##0.0\ ">
                  <c:v>-37.100958913984201</c:v>
                </c:pt>
                <c:pt idx="330" formatCode="#,##0.0\ ">
                  <c:v>-39.470909473066811</c:v>
                </c:pt>
                <c:pt idx="331" formatCode="#,##0.0\ ">
                  <c:v>-40.16422309963724</c:v>
                </c:pt>
                <c:pt idx="332" formatCode="#,##0.0\ ">
                  <c:v>-38.303742954948007</c:v>
                </c:pt>
                <c:pt idx="333" formatCode="#,##0.0\ ">
                  <c:v>-39.715697782582652</c:v>
                </c:pt>
                <c:pt idx="334" formatCode="#,##0.0\ ">
                  <c:v>-40.955448537569808</c:v>
                </c:pt>
                <c:pt idx="335" formatCode="#,##0.0\ ">
                  <c:v>-36.688495153626207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EF-444C-8255-AB3AA70BC795}"/>
            </c:ext>
          </c:extLst>
        </c:ser>
        <c:ser>
          <c:idx val="3"/>
          <c:order val="3"/>
          <c:tx>
            <c:strRef>
              <c:f>'CU No Resid Mensual'!$E$1</c:f>
              <c:strCache>
                <c:ptCount val="1"/>
                <c:pt idx="0">
                  <c:v>Límite de confianza superior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'CU No Resid Mensual'!$A$2:$A$337</c:f>
              <c:numCache>
                <c:formatCode>mmm\-yy</c:formatCode>
                <c:ptCount val="336"/>
                <c:pt idx="0">
                  <c:v>40574</c:v>
                </c:pt>
                <c:pt idx="1">
                  <c:v>40602</c:v>
                </c:pt>
                <c:pt idx="2">
                  <c:v>40633</c:v>
                </c:pt>
                <c:pt idx="3">
                  <c:v>40663</c:v>
                </c:pt>
                <c:pt idx="4">
                  <c:v>40694</c:v>
                </c:pt>
                <c:pt idx="5">
                  <c:v>40724</c:v>
                </c:pt>
                <c:pt idx="6">
                  <c:v>40755</c:v>
                </c:pt>
                <c:pt idx="7">
                  <c:v>40786</c:v>
                </c:pt>
                <c:pt idx="8">
                  <c:v>40816</c:v>
                </c:pt>
                <c:pt idx="9">
                  <c:v>40847</c:v>
                </c:pt>
                <c:pt idx="10">
                  <c:v>40877</c:v>
                </c:pt>
                <c:pt idx="11">
                  <c:v>40908</c:v>
                </c:pt>
                <c:pt idx="12">
                  <c:v>40939</c:v>
                </c:pt>
                <c:pt idx="13">
                  <c:v>40968</c:v>
                </c:pt>
                <c:pt idx="14">
                  <c:v>40999</c:v>
                </c:pt>
                <c:pt idx="15">
                  <c:v>41029</c:v>
                </c:pt>
                <c:pt idx="16">
                  <c:v>41060</c:v>
                </c:pt>
                <c:pt idx="17">
                  <c:v>41090</c:v>
                </c:pt>
                <c:pt idx="18">
                  <c:v>41121</c:v>
                </c:pt>
                <c:pt idx="19">
                  <c:v>41152</c:v>
                </c:pt>
                <c:pt idx="20">
                  <c:v>41182</c:v>
                </c:pt>
                <c:pt idx="21">
                  <c:v>41213</c:v>
                </c:pt>
                <c:pt idx="22">
                  <c:v>41243</c:v>
                </c:pt>
                <c:pt idx="23">
                  <c:v>41274</c:v>
                </c:pt>
                <c:pt idx="24">
                  <c:v>41305</c:v>
                </c:pt>
                <c:pt idx="25">
                  <c:v>41333</c:v>
                </c:pt>
                <c:pt idx="26">
                  <c:v>41364</c:v>
                </c:pt>
                <c:pt idx="27">
                  <c:v>41394</c:v>
                </c:pt>
                <c:pt idx="28">
                  <c:v>41425</c:v>
                </c:pt>
                <c:pt idx="29">
                  <c:v>41455</c:v>
                </c:pt>
                <c:pt idx="30">
                  <c:v>41486</c:v>
                </c:pt>
                <c:pt idx="31">
                  <c:v>41517</c:v>
                </c:pt>
                <c:pt idx="32">
                  <c:v>41547</c:v>
                </c:pt>
                <c:pt idx="33">
                  <c:v>41578</c:v>
                </c:pt>
                <c:pt idx="34">
                  <c:v>41608</c:v>
                </c:pt>
                <c:pt idx="35">
                  <c:v>41639</c:v>
                </c:pt>
                <c:pt idx="36">
                  <c:v>41670</c:v>
                </c:pt>
                <c:pt idx="37">
                  <c:v>41698</c:v>
                </c:pt>
                <c:pt idx="38">
                  <c:v>41729</c:v>
                </c:pt>
                <c:pt idx="39">
                  <c:v>41759</c:v>
                </c:pt>
                <c:pt idx="40">
                  <c:v>41790</c:v>
                </c:pt>
                <c:pt idx="41">
                  <c:v>41820</c:v>
                </c:pt>
                <c:pt idx="42">
                  <c:v>41851</c:v>
                </c:pt>
                <c:pt idx="43">
                  <c:v>41882</c:v>
                </c:pt>
                <c:pt idx="44">
                  <c:v>41912</c:v>
                </c:pt>
                <c:pt idx="45">
                  <c:v>41943</c:v>
                </c:pt>
                <c:pt idx="46">
                  <c:v>41973</c:v>
                </c:pt>
                <c:pt idx="47">
                  <c:v>42004</c:v>
                </c:pt>
                <c:pt idx="48">
                  <c:v>42035</c:v>
                </c:pt>
                <c:pt idx="49">
                  <c:v>42063</c:v>
                </c:pt>
                <c:pt idx="50">
                  <c:v>42094</c:v>
                </c:pt>
                <c:pt idx="51">
                  <c:v>42124</c:v>
                </c:pt>
                <c:pt idx="52">
                  <c:v>42155</c:v>
                </c:pt>
                <c:pt idx="53">
                  <c:v>42185</c:v>
                </c:pt>
                <c:pt idx="54">
                  <c:v>42216</c:v>
                </c:pt>
                <c:pt idx="55">
                  <c:v>42247</c:v>
                </c:pt>
                <c:pt idx="56">
                  <c:v>42277</c:v>
                </c:pt>
                <c:pt idx="57">
                  <c:v>42308</c:v>
                </c:pt>
                <c:pt idx="58">
                  <c:v>42338</c:v>
                </c:pt>
                <c:pt idx="59">
                  <c:v>42369</c:v>
                </c:pt>
                <c:pt idx="60">
                  <c:v>42400</c:v>
                </c:pt>
                <c:pt idx="61">
                  <c:v>42429</c:v>
                </c:pt>
                <c:pt idx="62">
                  <c:v>42460</c:v>
                </c:pt>
                <c:pt idx="63">
                  <c:v>42490</c:v>
                </c:pt>
                <c:pt idx="64">
                  <c:v>42521</c:v>
                </c:pt>
                <c:pt idx="65">
                  <c:v>42551</c:v>
                </c:pt>
                <c:pt idx="66">
                  <c:v>42582</c:v>
                </c:pt>
                <c:pt idx="67">
                  <c:v>42613</c:v>
                </c:pt>
                <c:pt idx="68">
                  <c:v>42643</c:v>
                </c:pt>
                <c:pt idx="69">
                  <c:v>42674</c:v>
                </c:pt>
                <c:pt idx="70">
                  <c:v>42704</c:v>
                </c:pt>
                <c:pt idx="71">
                  <c:v>42735</c:v>
                </c:pt>
                <c:pt idx="72">
                  <c:v>42766</c:v>
                </c:pt>
                <c:pt idx="73">
                  <c:v>42794</c:v>
                </c:pt>
                <c:pt idx="74">
                  <c:v>42825</c:v>
                </c:pt>
                <c:pt idx="75">
                  <c:v>42855</c:v>
                </c:pt>
                <c:pt idx="76">
                  <c:v>42886</c:v>
                </c:pt>
                <c:pt idx="77">
                  <c:v>42916</c:v>
                </c:pt>
                <c:pt idx="78">
                  <c:v>42947</c:v>
                </c:pt>
                <c:pt idx="79">
                  <c:v>42978</c:v>
                </c:pt>
                <c:pt idx="80">
                  <c:v>43008</c:v>
                </c:pt>
                <c:pt idx="81">
                  <c:v>43039</c:v>
                </c:pt>
                <c:pt idx="82">
                  <c:v>43069</c:v>
                </c:pt>
                <c:pt idx="83">
                  <c:v>43100</c:v>
                </c:pt>
                <c:pt idx="84">
                  <c:v>43131</c:v>
                </c:pt>
                <c:pt idx="85">
                  <c:v>43159</c:v>
                </c:pt>
                <c:pt idx="86">
                  <c:v>43190</c:v>
                </c:pt>
                <c:pt idx="87">
                  <c:v>43220</c:v>
                </c:pt>
                <c:pt idx="88">
                  <c:v>43251</c:v>
                </c:pt>
                <c:pt idx="89">
                  <c:v>43281</c:v>
                </c:pt>
                <c:pt idx="90">
                  <c:v>43312</c:v>
                </c:pt>
                <c:pt idx="91">
                  <c:v>43343</c:v>
                </c:pt>
                <c:pt idx="92">
                  <c:v>43373</c:v>
                </c:pt>
                <c:pt idx="93">
                  <c:v>43404</c:v>
                </c:pt>
                <c:pt idx="94">
                  <c:v>43434</c:v>
                </c:pt>
                <c:pt idx="95">
                  <c:v>43465</c:v>
                </c:pt>
                <c:pt idx="96">
                  <c:v>43496</c:v>
                </c:pt>
                <c:pt idx="97">
                  <c:v>43524</c:v>
                </c:pt>
                <c:pt idx="98">
                  <c:v>43555</c:v>
                </c:pt>
                <c:pt idx="99">
                  <c:v>43585</c:v>
                </c:pt>
                <c:pt idx="100">
                  <c:v>43616</c:v>
                </c:pt>
                <c:pt idx="101">
                  <c:v>43646</c:v>
                </c:pt>
                <c:pt idx="102">
                  <c:v>43677</c:v>
                </c:pt>
                <c:pt idx="103">
                  <c:v>43708</c:v>
                </c:pt>
                <c:pt idx="104">
                  <c:v>43738</c:v>
                </c:pt>
                <c:pt idx="105">
                  <c:v>43769</c:v>
                </c:pt>
                <c:pt idx="106">
                  <c:v>43799</c:v>
                </c:pt>
                <c:pt idx="107">
                  <c:v>43830</c:v>
                </c:pt>
                <c:pt idx="108">
                  <c:v>43861</c:v>
                </c:pt>
                <c:pt idx="109">
                  <c:v>43890</c:v>
                </c:pt>
                <c:pt idx="110">
                  <c:v>43921</c:v>
                </c:pt>
                <c:pt idx="111">
                  <c:v>43951</c:v>
                </c:pt>
                <c:pt idx="112">
                  <c:v>43982</c:v>
                </c:pt>
                <c:pt idx="113">
                  <c:v>44012</c:v>
                </c:pt>
                <c:pt idx="114">
                  <c:v>44043</c:v>
                </c:pt>
                <c:pt idx="115">
                  <c:v>44074</c:v>
                </c:pt>
                <c:pt idx="116">
                  <c:v>44104</c:v>
                </c:pt>
                <c:pt idx="117">
                  <c:v>44135</c:v>
                </c:pt>
                <c:pt idx="118">
                  <c:v>44165</c:v>
                </c:pt>
                <c:pt idx="119">
                  <c:v>44196</c:v>
                </c:pt>
                <c:pt idx="120">
                  <c:v>44227</c:v>
                </c:pt>
                <c:pt idx="121">
                  <c:v>44255</c:v>
                </c:pt>
                <c:pt idx="122">
                  <c:v>44286</c:v>
                </c:pt>
                <c:pt idx="123">
                  <c:v>44316</c:v>
                </c:pt>
                <c:pt idx="124">
                  <c:v>44347</c:v>
                </c:pt>
                <c:pt idx="125">
                  <c:v>44377</c:v>
                </c:pt>
                <c:pt idx="126">
                  <c:v>44408</c:v>
                </c:pt>
                <c:pt idx="127">
                  <c:v>44439</c:v>
                </c:pt>
                <c:pt idx="128">
                  <c:v>44469</c:v>
                </c:pt>
                <c:pt idx="129">
                  <c:v>44500</c:v>
                </c:pt>
                <c:pt idx="130">
                  <c:v>44530</c:v>
                </c:pt>
                <c:pt idx="131">
                  <c:v>44561</c:v>
                </c:pt>
                <c:pt idx="132">
                  <c:v>44592</c:v>
                </c:pt>
                <c:pt idx="133">
                  <c:v>44620</c:v>
                </c:pt>
                <c:pt idx="134">
                  <c:v>44651</c:v>
                </c:pt>
                <c:pt idx="135">
                  <c:v>44681</c:v>
                </c:pt>
                <c:pt idx="136">
                  <c:v>44712</c:v>
                </c:pt>
                <c:pt idx="137">
                  <c:v>44742</c:v>
                </c:pt>
                <c:pt idx="138">
                  <c:v>44773</c:v>
                </c:pt>
                <c:pt idx="139">
                  <c:v>44804</c:v>
                </c:pt>
                <c:pt idx="140">
                  <c:v>44834</c:v>
                </c:pt>
                <c:pt idx="141">
                  <c:v>44865</c:v>
                </c:pt>
                <c:pt idx="142">
                  <c:v>44895</c:v>
                </c:pt>
                <c:pt idx="143">
                  <c:v>44926</c:v>
                </c:pt>
                <c:pt idx="144">
                  <c:v>44957</c:v>
                </c:pt>
                <c:pt idx="145">
                  <c:v>44985</c:v>
                </c:pt>
                <c:pt idx="146">
                  <c:v>45016</c:v>
                </c:pt>
                <c:pt idx="147">
                  <c:v>45046</c:v>
                </c:pt>
                <c:pt idx="148">
                  <c:v>45077</c:v>
                </c:pt>
                <c:pt idx="149">
                  <c:v>45107</c:v>
                </c:pt>
                <c:pt idx="150">
                  <c:v>45138</c:v>
                </c:pt>
                <c:pt idx="151">
                  <c:v>45169</c:v>
                </c:pt>
                <c:pt idx="152">
                  <c:v>45199</c:v>
                </c:pt>
                <c:pt idx="153">
                  <c:v>45230</c:v>
                </c:pt>
                <c:pt idx="154">
                  <c:v>45260</c:v>
                </c:pt>
                <c:pt idx="155">
                  <c:v>45291</c:v>
                </c:pt>
                <c:pt idx="156">
                  <c:v>45322</c:v>
                </c:pt>
                <c:pt idx="157">
                  <c:v>45351</c:v>
                </c:pt>
                <c:pt idx="158">
                  <c:v>45382</c:v>
                </c:pt>
                <c:pt idx="159">
                  <c:v>45412</c:v>
                </c:pt>
                <c:pt idx="160">
                  <c:v>45443</c:v>
                </c:pt>
                <c:pt idx="161">
                  <c:v>45473</c:v>
                </c:pt>
                <c:pt idx="162">
                  <c:v>45504</c:v>
                </c:pt>
                <c:pt idx="163">
                  <c:v>45535</c:v>
                </c:pt>
                <c:pt idx="164">
                  <c:v>45565</c:v>
                </c:pt>
                <c:pt idx="165">
                  <c:v>45596</c:v>
                </c:pt>
                <c:pt idx="166">
                  <c:v>45626</c:v>
                </c:pt>
                <c:pt idx="167">
                  <c:v>45657</c:v>
                </c:pt>
                <c:pt idx="168">
                  <c:v>45688</c:v>
                </c:pt>
                <c:pt idx="169">
                  <c:v>45716</c:v>
                </c:pt>
                <c:pt idx="170">
                  <c:v>45747</c:v>
                </c:pt>
                <c:pt idx="171">
                  <c:v>45777</c:v>
                </c:pt>
                <c:pt idx="172">
                  <c:v>45808</c:v>
                </c:pt>
                <c:pt idx="173">
                  <c:v>45838</c:v>
                </c:pt>
                <c:pt idx="174">
                  <c:v>45869</c:v>
                </c:pt>
                <c:pt idx="175">
                  <c:v>45900</c:v>
                </c:pt>
                <c:pt idx="176">
                  <c:v>45930</c:v>
                </c:pt>
                <c:pt idx="177">
                  <c:v>45961</c:v>
                </c:pt>
                <c:pt idx="178">
                  <c:v>45991</c:v>
                </c:pt>
                <c:pt idx="179">
                  <c:v>46022</c:v>
                </c:pt>
                <c:pt idx="180">
                  <c:v>46053</c:v>
                </c:pt>
                <c:pt idx="181">
                  <c:v>46081</c:v>
                </c:pt>
                <c:pt idx="182">
                  <c:v>46112</c:v>
                </c:pt>
                <c:pt idx="183">
                  <c:v>46142</c:v>
                </c:pt>
                <c:pt idx="184">
                  <c:v>46173</c:v>
                </c:pt>
                <c:pt idx="185">
                  <c:v>46203</c:v>
                </c:pt>
                <c:pt idx="186">
                  <c:v>46234</c:v>
                </c:pt>
                <c:pt idx="187">
                  <c:v>46265</c:v>
                </c:pt>
                <c:pt idx="188">
                  <c:v>46295</c:v>
                </c:pt>
                <c:pt idx="189">
                  <c:v>46326</c:v>
                </c:pt>
                <c:pt idx="190">
                  <c:v>46356</c:v>
                </c:pt>
                <c:pt idx="191">
                  <c:v>46387</c:v>
                </c:pt>
                <c:pt idx="192">
                  <c:v>46418</c:v>
                </c:pt>
                <c:pt idx="193">
                  <c:v>46446</c:v>
                </c:pt>
                <c:pt idx="194">
                  <c:v>46477</c:v>
                </c:pt>
                <c:pt idx="195">
                  <c:v>46507</c:v>
                </c:pt>
                <c:pt idx="196">
                  <c:v>46538</c:v>
                </c:pt>
                <c:pt idx="197">
                  <c:v>46568</c:v>
                </c:pt>
                <c:pt idx="198">
                  <c:v>46599</c:v>
                </c:pt>
                <c:pt idx="199">
                  <c:v>46630</c:v>
                </c:pt>
                <c:pt idx="200">
                  <c:v>46660</c:v>
                </c:pt>
                <c:pt idx="201">
                  <c:v>46691</c:v>
                </c:pt>
                <c:pt idx="202">
                  <c:v>46721</c:v>
                </c:pt>
                <c:pt idx="203">
                  <c:v>46752</c:v>
                </c:pt>
                <c:pt idx="204">
                  <c:v>46783</c:v>
                </c:pt>
                <c:pt idx="205">
                  <c:v>46812</c:v>
                </c:pt>
                <c:pt idx="206">
                  <c:v>46843</c:v>
                </c:pt>
                <c:pt idx="207">
                  <c:v>46873</c:v>
                </c:pt>
                <c:pt idx="208">
                  <c:v>46904</c:v>
                </c:pt>
                <c:pt idx="209">
                  <c:v>46934</c:v>
                </c:pt>
                <c:pt idx="210">
                  <c:v>46965</c:v>
                </c:pt>
                <c:pt idx="211">
                  <c:v>46996</c:v>
                </c:pt>
                <c:pt idx="212">
                  <c:v>47026</c:v>
                </c:pt>
                <c:pt idx="213">
                  <c:v>47057</c:v>
                </c:pt>
                <c:pt idx="214">
                  <c:v>47087</c:v>
                </c:pt>
                <c:pt idx="215">
                  <c:v>47118</c:v>
                </c:pt>
                <c:pt idx="216">
                  <c:v>47149</c:v>
                </c:pt>
                <c:pt idx="217">
                  <c:v>47177</c:v>
                </c:pt>
                <c:pt idx="218">
                  <c:v>47208</c:v>
                </c:pt>
                <c:pt idx="219">
                  <c:v>47238</c:v>
                </c:pt>
                <c:pt idx="220">
                  <c:v>47269</c:v>
                </c:pt>
                <c:pt idx="221">
                  <c:v>47299</c:v>
                </c:pt>
                <c:pt idx="222">
                  <c:v>47330</c:v>
                </c:pt>
                <c:pt idx="223">
                  <c:v>47361</c:v>
                </c:pt>
                <c:pt idx="224">
                  <c:v>47391</c:v>
                </c:pt>
                <c:pt idx="225">
                  <c:v>47422</c:v>
                </c:pt>
                <c:pt idx="226">
                  <c:v>47452</c:v>
                </c:pt>
                <c:pt idx="227">
                  <c:v>47483</c:v>
                </c:pt>
                <c:pt idx="228">
                  <c:v>47514</c:v>
                </c:pt>
                <c:pt idx="229">
                  <c:v>47542</c:v>
                </c:pt>
                <c:pt idx="230">
                  <c:v>47573</c:v>
                </c:pt>
                <c:pt idx="231">
                  <c:v>47603</c:v>
                </c:pt>
                <c:pt idx="232">
                  <c:v>47634</c:v>
                </c:pt>
                <c:pt idx="233">
                  <c:v>47664</c:v>
                </c:pt>
                <c:pt idx="234">
                  <c:v>47695</c:v>
                </c:pt>
                <c:pt idx="235">
                  <c:v>47726</c:v>
                </c:pt>
                <c:pt idx="236">
                  <c:v>47756</c:v>
                </c:pt>
                <c:pt idx="237">
                  <c:v>47787</c:v>
                </c:pt>
                <c:pt idx="238">
                  <c:v>47817</c:v>
                </c:pt>
                <c:pt idx="239">
                  <c:v>47848</c:v>
                </c:pt>
                <c:pt idx="240">
                  <c:v>47879</c:v>
                </c:pt>
                <c:pt idx="241">
                  <c:v>47907</c:v>
                </c:pt>
                <c:pt idx="242">
                  <c:v>47938</c:v>
                </c:pt>
                <c:pt idx="243">
                  <c:v>47968</c:v>
                </c:pt>
                <c:pt idx="244">
                  <c:v>47999</c:v>
                </c:pt>
                <c:pt idx="245">
                  <c:v>48029</c:v>
                </c:pt>
                <c:pt idx="246">
                  <c:v>48060</c:v>
                </c:pt>
                <c:pt idx="247">
                  <c:v>48091</c:v>
                </c:pt>
                <c:pt idx="248">
                  <c:v>48121</c:v>
                </c:pt>
                <c:pt idx="249">
                  <c:v>48152</c:v>
                </c:pt>
                <c:pt idx="250">
                  <c:v>48182</c:v>
                </c:pt>
                <c:pt idx="251">
                  <c:v>48213</c:v>
                </c:pt>
                <c:pt idx="252">
                  <c:v>48244</c:v>
                </c:pt>
                <c:pt idx="253">
                  <c:v>48273</c:v>
                </c:pt>
                <c:pt idx="254">
                  <c:v>48304</c:v>
                </c:pt>
                <c:pt idx="255">
                  <c:v>48334</c:v>
                </c:pt>
                <c:pt idx="256">
                  <c:v>48365</c:v>
                </c:pt>
                <c:pt idx="257">
                  <c:v>48395</c:v>
                </c:pt>
                <c:pt idx="258">
                  <c:v>48426</c:v>
                </c:pt>
                <c:pt idx="259">
                  <c:v>48457</c:v>
                </c:pt>
                <c:pt idx="260">
                  <c:v>48487</c:v>
                </c:pt>
                <c:pt idx="261">
                  <c:v>48518</c:v>
                </c:pt>
                <c:pt idx="262">
                  <c:v>48548</c:v>
                </c:pt>
                <c:pt idx="263">
                  <c:v>48579</c:v>
                </c:pt>
                <c:pt idx="264">
                  <c:v>48610</c:v>
                </c:pt>
                <c:pt idx="265">
                  <c:v>48638</c:v>
                </c:pt>
                <c:pt idx="266">
                  <c:v>48669</c:v>
                </c:pt>
                <c:pt idx="267">
                  <c:v>48699</c:v>
                </c:pt>
                <c:pt idx="268">
                  <c:v>48730</c:v>
                </c:pt>
                <c:pt idx="269">
                  <c:v>48760</c:v>
                </c:pt>
                <c:pt idx="270">
                  <c:v>48791</c:v>
                </c:pt>
                <c:pt idx="271">
                  <c:v>48822</c:v>
                </c:pt>
                <c:pt idx="272">
                  <c:v>48852</c:v>
                </c:pt>
                <c:pt idx="273">
                  <c:v>48883</c:v>
                </c:pt>
                <c:pt idx="274">
                  <c:v>48913</c:v>
                </c:pt>
                <c:pt idx="275">
                  <c:v>48944</c:v>
                </c:pt>
                <c:pt idx="276">
                  <c:v>48975</c:v>
                </c:pt>
                <c:pt idx="277">
                  <c:v>49003</c:v>
                </c:pt>
                <c:pt idx="278">
                  <c:v>49034</c:v>
                </c:pt>
                <c:pt idx="279">
                  <c:v>49064</c:v>
                </c:pt>
                <c:pt idx="280">
                  <c:v>49095</c:v>
                </c:pt>
                <c:pt idx="281">
                  <c:v>49125</c:v>
                </c:pt>
                <c:pt idx="282">
                  <c:v>49156</c:v>
                </c:pt>
                <c:pt idx="283">
                  <c:v>49187</c:v>
                </c:pt>
                <c:pt idx="284">
                  <c:v>49217</c:v>
                </c:pt>
                <c:pt idx="285">
                  <c:v>49248</c:v>
                </c:pt>
                <c:pt idx="286">
                  <c:v>49278</c:v>
                </c:pt>
                <c:pt idx="287">
                  <c:v>49309</c:v>
                </c:pt>
                <c:pt idx="288">
                  <c:v>49340</c:v>
                </c:pt>
                <c:pt idx="289">
                  <c:v>49368</c:v>
                </c:pt>
                <c:pt idx="290">
                  <c:v>49399</c:v>
                </c:pt>
                <c:pt idx="291">
                  <c:v>49429</c:v>
                </c:pt>
                <c:pt idx="292">
                  <c:v>49460</c:v>
                </c:pt>
                <c:pt idx="293">
                  <c:v>49490</c:v>
                </c:pt>
                <c:pt idx="294">
                  <c:v>49521</c:v>
                </c:pt>
                <c:pt idx="295">
                  <c:v>49552</c:v>
                </c:pt>
                <c:pt idx="296">
                  <c:v>49582</c:v>
                </c:pt>
                <c:pt idx="297">
                  <c:v>49613</c:v>
                </c:pt>
                <c:pt idx="298">
                  <c:v>49643</c:v>
                </c:pt>
                <c:pt idx="299">
                  <c:v>49674</c:v>
                </c:pt>
                <c:pt idx="300">
                  <c:v>49705</c:v>
                </c:pt>
                <c:pt idx="301">
                  <c:v>49734</c:v>
                </c:pt>
                <c:pt idx="302">
                  <c:v>49765</c:v>
                </c:pt>
                <c:pt idx="303">
                  <c:v>49795</c:v>
                </c:pt>
                <c:pt idx="304">
                  <c:v>49826</c:v>
                </c:pt>
                <c:pt idx="305">
                  <c:v>49856</c:v>
                </c:pt>
                <c:pt idx="306">
                  <c:v>49887</c:v>
                </c:pt>
                <c:pt idx="307">
                  <c:v>49918</c:v>
                </c:pt>
                <c:pt idx="308">
                  <c:v>49948</c:v>
                </c:pt>
                <c:pt idx="309">
                  <c:v>49979</c:v>
                </c:pt>
                <c:pt idx="310">
                  <c:v>50009</c:v>
                </c:pt>
                <c:pt idx="311">
                  <c:v>50040</c:v>
                </c:pt>
                <c:pt idx="312">
                  <c:v>50071</c:v>
                </c:pt>
                <c:pt idx="313">
                  <c:v>50099</c:v>
                </c:pt>
                <c:pt idx="314">
                  <c:v>50130</c:v>
                </c:pt>
                <c:pt idx="315">
                  <c:v>50160</c:v>
                </c:pt>
                <c:pt idx="316">
                  <c:v>50191</c:v>
                </c:pt>
                <c:pt idx="317">
                  <c:v>50221</c:v>
                </c:pt>
                <c:pt idx="318">
                  <c:v>50252</c:v>
                </c:pt>
                <c:pt idx="319">
                  <c:v>50283</c:v>
                </c:pt>
                <c:pt idx="320">
                  <c:v>50313</c:v>
                </c:pt>
                <c:pt idx="321">
                  <c:v>50344</c:v>
                </c:pt>
                <c:pt idx="322">
                  <c:v>50374</c:v>
                </c:pt>
                <c:pt idx="323">
                  <c:v>50405</c:v>
                </c:pt>
                <c:pt idx="324">
                  <c:v>50436</c:v>
                </c:pt>
                <c:pt idx="325">
                  <c:v>50464</c:v>
                </c:pt>
                <c:pt idx="326">
                  <c:v>50495</c:v>
                </c:pt>
                <c:pt idx="327">
                  <c:v>50525</c:v>
                </c:pt>
                <c:pt idx="328">
                  <c:v>50556</c:v>
                </c:pt>
                <c:pt idx="329">
                  <c:v>50586</c:v>
                </c:pt>
                <c:pt idx="330">
                  <c:v>50617</c:v>
                </c:pt>
                <c:pt idx="331">
                  <c:v>50648</c:v>
                </c:pt>
                <c:pt idx="332">
                  <c:v>50678</c:v>
                </c:pt>
                <c:pt idx="333">
                  <c:v>50709</c:v>
                </c:pt>
                <c:pt idx="334">
                  <c:v>50739</c:v>
                </c:pt>
                <c:pt idx="335">
                  <c:v>50770</c:v>
                </c:pt>
              </c:numCache>
            </c:numRef>
          </c:cat>
          <c:val>
            <c:numRef>
              <c:f>'CU No Resid Mensual'!$E$2:$E$337</c:f>
              <c:numCache>
                <c:formatCode>General</c:formatCode>
                <c:ptCount val="336"/>
                <c:pt idx="141" formatCode="#,##0.0\ ">
                  <c:v>78.214037735849089</c:v>
                </c:pt>
                <c:pt idx="142" formatCode="#,##0.0\ ">
                  <c:v>86.350682068802968</c:v>
                </c:pt>
                <c:pt idx="143" formatCode="#,##0.0\ ">
                  <c:v>93.370610873016489</c:v>
                </c:pt>
                <c:pt idx="144" formatCode="#,##0.0\ ">
                  <c:v>99.470535635335025</c:v>
                </c:pt>
                <c:pt idx="145" formatCode="#,##0.0\ ">
                  <c:v>103.60229741247078</c:v>
                </c:pt>
                <c:pt idx="146" formatCode="#,##0.0\ ">
                  <c:v>104.52546298741855</c:v>
                </c:pt>
                <c:pt idx="147" formatCode="#,##0.0\ ">
                  <c:v>104.9436868771279</c:v>
                </c:pt>
                <c:pt idx="148" formatCode="#,##0.0\ ">
                  <c:v>100.83211743434833</c:v>
                </c:pt>
                <c:pt idx="149" formatCode="#,##0.0\ ">
                  <c:v>98.993783725031179</c:v>
                </c:pt>
                <c:pt idx="150" formatCode="#,##0.0\ ">
                  <c:v>98.133147262974916</c:v>
                </c:pt>
                <c:pt idx="151" formatCode="#,##0.0\ ">
                  <c:v>98.846473809944897</c:v>
                </c:pt>
                <c:pt idx="152" formatCode="#,##0.0\ ">
                  <c:v>102.02337680536485</c:v>
                </c:pt>
                <c:pt idx="153" formatCode="#,##0.0\ ">
                  <c:v>101.97296225398156</c:v>
                </c:pt>
                <c:pt idx="154" formatCode="#,##0.0\ ">
                  <c:v>102.8440811201589</c:v>
                </c:pt>
                <c:pt idx="155" formatCode="#,##0.0\ ">
                  <c:v>108.40477442483298</c:v>
                </c:pt>
                <c:pt idx="156" formatCode="#,##0.0\ ">
                  <c:v>113.491735864902</c:v>
                </c:pt>
                <c:pt idx="157" formatCode="#,##0.0\ ">
                  <c:v>117.01125626294134</c:v>
                </c:pt>
                <c:pt idx="158" formatCode="#,##0.0\ ">
                  <c:v>117.07868378692663</c:v>
                </c:pt>
                <c:pt idx="159" formatCode="#,##0.0\ ">
                  <c:v>116.95070153895823</c:v>
                </c:pt>
                <c:pt idx="160" formatCode="#,##0.0\ ">
                  <c:v>112.33546478678896</c:v>
                </c:pt>
                <c:pt idx="161" formatCode="#,##0.0\ ">
                  <c:v>110.08289359076277</c:v>
                </c:pt>
                <c:pt idx="162" formatCode="#,##0.0\ ">
                  <c:v>108.82997385158035</c:v>
                </c:pt>
                <c:pt idx="163" formatCode="#,##0.0\ ">
                  <c:v>109.20323722570802</c:v>
                </c:pt>
                <c:pt idx="164" formatCode="#,##0.0\ ">
                  <c:v>112.08225775085177</c:v>
                </c:pt>
                <c:pt idx="165" formatCode="#,##0.0\ ">
                  <c:v>111.74275247835095</c:v>
                </c:pt>
                <c:pt idx="166" formatCode="#,##0.0\ ">
                  <c:v>112.18183524480828</c:v>
                </c:pt>
                <c:pt idx="167" formatCode="#,##0.0\ ">
                  <c:v>117.50805761583511</c:v>
                </c:pt>
                <c:pt idx="168" formatCode="#,##0.0\ ">
                  <c:v>122.39001799518735</c:v>
                </c:pt>
                <c:pt idx="169" formatCode="#,##0.0\ ">
                  <c:v>125.61563782033451</c:v>
                </c:pt>
                <c:pt idx="170" formatCode="#,##0.0\ ">
                  <c:v>125.60809573608678</c:v>
                </c:pt>
                <c:pt idx="171" formatCode="#,##0.0\ ">
                  <c:v>125.31853786463012</c:v>
                </c:pt>
                <c:pt idx="172" formatCode="#,##0.0\ ">
                  <c:v>120.54148375560733</c:v>
                </c:pt>
                <c:pt idx="173" formatCode="#,##0.0\ ">
                  <c:v>118.14610698203508</c:v>
                </c:pt>
                <c:pt idx="174" formatCode="#,##0.0\ ">
                  <c:v>116.74948332983772</c:v>
                </c:pt>
                <c:pt idx="175" formatCode="#,##0.0\ ">
                  <c:v>116.99124180995045</c:v>
                </c:pt>
                <c:pt idx="176" formatCode="#,##0.0\ ">
                  <c:v>119.74959685784954</c:v>
                </c:pt>
                <c:pt idx="177" formatCode="#,##0.0\ ">
                  <c:v>119.28795319961989</c:v>
                </c:pt>
                <c:pt idx="178" formatCode="#,##0.0\ ">
                  <c:v>119.53318168918858</c:v>
                </c:pt>
                <c:pt idx="179" formatCode="#,##0.0\ ">
                  <c:v>124.75026353895996</c:v>
                </c:pt>
                <c:pt idx="180" formatCode="#,##0.0\ ">
                  <c:v>129.5339404035893</c:v>
                </c:pt>
                <c:pt idx="181" formatCode="#,##0.0\ ">
                  <c:v>132.67451681026972</c:v>
                </c:pt>
                <c:pt idx="182" formatCode="#,##0.0\ ">
                  <c:v>132.56817293153779</c:v>
                </c:pt>
                <c:pt idx="183" formatCode="#,##0.0\ ">
                  <c:v>132.19519632789883</c:v>
                </c:pt>
                <c:pt idx="184" formatCode="#,##0.0\ ">
                  <c:v>127.3328034479303</c:v>
                </c:pt>
                <c:pt idx="185" formatCode="#,##0.0\ ">
                  <c:v>124.86060465067834</c:v>
                </c:pt>
                <c:pt idx="186" formatCode="#,##0.0\ ">
                  <c:v>123.38523207867092</c:v>
                </c:pt>
                <c:pt idx="187" formatCode="#,##0.0\ ">
                  <c:v>123.55364542558982</c:v>
                </c:pt>
                <c:pt idx="188" formatCode="#,##0.0\ ">
                  <c:v>126.24361436763492</c:v>
                </c:pt>
                <c:pt idx="189" formatCode="#,##0.0\ ">
                  <c:v>125.71168277747191</c:v>
                </c:pt>
                <c:pt idx="190" formatCode="#,##0.0\ ">
                  <c:v>125.84199690488822</c:v>
                </c:pt>
                <c:pt idx="191" formatCode="#,##0.0\ ">
                  <c:v>130.9938082174134</c:v>
                </c:pt>
                <c:pt idx="192" formatCode="#,##0.0\ ">
                  <c:v>135.71798973469808</c:v>
                </c:pt>
                <c:pt idx="193" formatCode="#,##0.0\ ">
                  <c:v>138.80650767850898</c:v>
                </c:pt>
                <c:pt idx="194" formatCode="#,##0.0\ ">
                  <c:v>138.63900733845108</c:v>
                </c:pt>
                <c:pt idx="195" formatCode="#,##0.0\ ">
                  <c:v>138.21382763793824</c:v>
                </c:pt>
                <c:pt idx="196" formatCode="#,##0.0\ ">
                  <c:v>133.29748965212113</c:v>
                </c:pt>
                <c:pt idx="197" formatCode="#,##0.0\ ">
                  <c:v>130.77626013232111</c:v>
                </c:pt>
                <c:pt idx="198" formatCode="#,##0.0\ ">
                  <c:v>129.25016420026563</c:v>
                </c:pt>
                <c:pt idx="199" formatCode="#,##0.0\ ">
                  <c:v>129.37091207128287</c:v>
                </c:pt>
                <c:pt idx="200" formatCode="#,##0.0\ ">
                  <c:v>132.01607000291395</c:v>
                </c:pt>
                <c:pt idx="201" formatCode="#,##0.0\ ">
                  <c:v>131.4377100773969</c:v>
                </c:pt>
                <c:pt idx="202" formatCode="#,##0.0\ ">
                  <c:v>131.4904836063458</c:v>
                </c:pt>
                <c:pt idx="203" formatCode="#,##0.0\ ">
                  <c:v>136.5982622835121</c:v>
                </c:pt>
                <c:pt idx="204" formatCode="#,##0.0\ ">
                  <c:v>141.28204732732752</c:v>
                </c:pt>
                <c:pt idx="205" formatCode="#,##0.0\ ">
                  <c:v>144.44397344565022</c:v>
                </c:pt>
                <c:pt idx="206" formatCode="#,##0.0\ ">
                  <c:v>144.12544189540336</c:v>
                </c:pt>
                <c:pt idx="207" formatCode="#,##0.0\ ">
                  <c:v>143.66413787274161</c:v>
                </c:pt>
                <c:pt idx="208" formatCode="#,##0.0\ ">
                  <c:v>138.71024939212438</c:v>
                </c:pt>
                <c:pt idx="209" formatCode="#,##0.0\ ">
                  <c:v>136.15469531193872</c:v>
                </c:pt>
                <c:pt idx="210" formatCode="#,##0.0\ ">
                  <c:v>134.59289454849883</c:v>
                </c:pt>
                <c:pt idx="211" formatCode="#,##0.0\ ">
                  <c:v>134.67990883186897</c:v>
                </c:pt>
                <c:pt idx="212" formatCode="#,##0.0\ ">
                  <c:v>137.29319309591284</c:v>
                </c:pt>
                <c:pt idx="213" formatCode="#,##0.0\ ">
                  <c:v>136.68164536655519</c:v>
                </c:pt>
                <c:pt idx="214" formatCode="#,##0.0\ ">
                  <c:v>136.6779761705902</c:v>
                </c:pt>
                <c:pt idx="215" formatCode="#,##0.0\ ">
                  <c:v>141.75385276755009</c:v>
                </c:pt>
                <c:pt idx="216" formatCode="#,##0.0\ ">
                  <c:v>146.40825779345056</c:v>
                </c:pt>
                <c:pt idx="217" formatCode="#,##0.0\ ">
                  <c:v>149.43523088802698</c:v>
                </c:pt>
                <c:pt idx="218" formatCode="#,##0.0\ ">
                  <c:v>149.1948430897238</c:v>
                </c:pt>
                <c:pt idx="219" formatCode="#,##0.0\ ">
                  <c:v>148.70694199468574</c:v>
                </c:pt>
                <c:pt idx="220" formatCode="#,##0.0\ ">
                  <c:v>143.725299402806</c:v>
                </c:pt>
                <c:pt idx="221" formatCode="#,##0.0\ ">
                  <c:v>141.14428004549177</c:v>
                </c:pt>
                <c:pt idx="222" formatCode="#,##0.0\ ">
                  <c:v>139.55589334904747</c:v>
                </c:pt>
                <c:pt idx="223" formatCode="#,##0.0\ ">
                  <c:v>139.61769891563387</c:v>
                </c:pt>
                <c:pt idx="224" formatCode="#,##0.0\ ">
                  <c:v>142.2070835313047</c:v>
                </c:pt>
                <c:pt idx="225" formatCode="#,##0.0\ ">
                  <c:v>141.57056745089687</c:v>
                </c:pt>
                <c:pt idx="226" formatCode="#,##0.0\ ">
                  <c:v>141.52370998752676</c:v>
                </c:pt>
                <c:pt idx="227" formatCode="#,##0.0\ ">
                  <c:v>146.57535773339521</c:v>
                </c:pt>
                <c:pt idx="228" formatCode="#,##0.0\ ">
                  <c:v>151.20739618960761</c:v>
                </c:pt>
                <c:pt idx="229" formatCode="#,##0.0\ ">
                  <c:v>154.2145397164889</c:v>
                </c:pt>
                <c:pt idx="230" formatCode="#,##0.0\ ">
                  <c:v>153.95054484397289</c:v>
                </c:pt>
                <c:pt idx="231" formatCode="#,##0.0\ ">
                  <c:v>153.44222211820988</c:v>
                </c:pt>
                <c:pt idx="232" formatCode="#,##0.0\ ">
                  <c:v>148.43921157786684</c:v>
                </c:pt>
                <c:pt idx="233" formatCode="#,##0.0\ ">
                  <c:v>145.83853435782083</c:v>
                </c:pt>
                <c:pt idx="234" formatCode="#,##0.0\ ">
                  <c:v>144.22957166734903</c:v>
                </c:pt>
                <c:pt idx="235" formatCode="#,##0.0\ ">
                  <c:v>144.27181705379544</c:v>
                </c:pt>
                <c:pt idx="236" formatCode="#,##0.0\ ">
                  <c:v>146.84261226343398</c:v>
                </c:pt>
                <c:pt idx="237" formatCode="#,##0.0\ ">
                  <c:v>146.1866288967941</c:v>
                </c:pt>
                <c:pt idx="238" formatCode="#,##0.0\ ">
                  <c:v>146.10553536373291</c:v>
                </c:pt>
                <c:pt idx="239" formatCode="#,##0.0\ ">
                  <c:v>151.13815837761803</c:v>
                </c:pt>
                <c:pt idx="240" formatCode="#,##0.0\ ">
                  <c:v>155.75260851713938</c:v>
                </c:pt>
                <c:pt idx="241" formatCode="#,##0.0\ ">
                  <c:v>158.74412680649266</c:v>
                </c:pt>
                <c:pt idx="242" formatCode="#,##0.0\ ">
                  <c:v>158.4614912337025</c:v>
                </c:pt>
                <c:pt idx="243" formatCode="#,##0.0\ ">
                  <c:v>157.93700886260308</c:v>
                </c:pt>
                <c:pt idx="244" formatCode="#,##0.0\ ">
                  <c:v>152.9170560069058</c:v>
                </c:pt>
                <c:pt idx="245" formatCode="#,##0.0\ ">
                  <c:v>150.30076175595116</c:v>
                </c:pt>
                <c:pt idx="246" formatCode="#,##0.0\ ">
                  <c:v>148.67542133114009</c:v>
                </c:pt>
                <c:pt idx="247" formatCode="#,##0.0\ ">
                  <c:v>148.70206782500716</c:v>
                </c:pt>
                <c:pt idx="248" formatCode="#,##0.0\ ">
                  <c:v>151.25801151210322</c:v>
                </c:pt>
                <c:pt idx="249" formatCode="#,##0.0\ ">
                  <c:v>150.58644736194373</c:v>
                </c:pt>
                <c:pt idx="250" formatCode="#,##0.0\ ">
                  <c:v>150.4774896110186</c:v>
                </c:pt>
                <c:pt idx="251" formatCode="#,##0.0\ ">
                  <c:v>155.49480120861534</c:v>
                </c:pt>
                <c:pt idx="252" formatCode="#,##0.0\ ">
                  <c:v>160.09508394692935</c:v>
                </c:pt>
                <c:pt idx="253" formatCode="#,##0.0\ ">
                  <c:v>163.18035872599586</c:v>
                </c:pt>
                <c:pt idx="254" formatCode="#,##0.0\ ">
                  <c:v>162.77629883368303</c:v>
                </c:pt>
                <c:pt idx="255" formatCode="#,##0.0\ ">
                  <c:v>162.2387379510813</c:v>
                </c:pt>
                <c:pt idx="256" formatCode="#,##0.0\ ">
                  <c:v>157.20505224666408</c:v>
                </c:pt>
                <c:pt idx="257" formatCode="#,##0.0\ ">
                  <c:v>154.5760803840395</c:v>
                </c:pt>
                <c:pt idx="258" formatCode="#,##0.0\ ">
                  <c:v>152.93742535825021</c:v>
                </c:pt>
                <c:pt idx="259" formatCode="#,##0.0\ ">
                  <c:v>152.95137187061829</c:v>
                </c:pt>
                <c:pt idx="260" formatCode="#,##0.0\ ">
                  <c:v>155.4952072555804</c:v>
                </c:pt>
                <c:pt idx="261" formatCode="#,##0.0\ ">
                  <c:v>154.81092271638201</c:v>
                </c:pt>
                <c:pt idx="262" formatCode="#,##0.0\ ">
                  <c:v>154.67882003057602</c:v>
                </c:pt>
                <c:pt idx="263" formatCode="#,##0.0\ ">
                  <c:v>159.68357424859792</c:v>
                </c:pt>
                <c:pt idx="264" formatCode="#,##0.0\ ">
                  <c:v>164.27223331026823</c:v>
                </c:pt>
                <c:pt idx="265" formatCode="#,##0.0\ ">
                  <c:v>167.24079114388832</c:v>
                </c:pt>
                <c:pt idx="266" formatCode="#,##0.0\ ">
                  <c:v>166.93070552094008</c:v>
                </c:pt>
                <c:pt idx="267" formatCode="#,##0.0\ ">
                  <c:v>166.38237467588641</c:v>
                </c:pt>
                <c:pt idx="268" formatCode="#,##0.0\ ">
                  <c:v>161.33736673872755</c:v>
                </c:pt>
                <c:pt idx="269" formatCode="#,##0.0\ ">
                  <c:v>158.69793038806418</c:v>
                </c:pt>
                <c:pt idx="270" formatCode="#,##0.0\ ">
                  <c:v>157.04827250548067</c:v>
                </c:pt>
                <c:pt idx="271" formatCode="#,##0.0\ ">
                  <c:v>157.0517120315651</c:v>
                </c:pt>
                <c:pt idx="272" formatCode="#,##0.0\ ">
                  <c:v>159.58551901598739</c:v>
                </c:pt>
                <c:pt idx="273" formatCode="#,##0.0\ ">
                  <c:v>158.89068771912997</c:v>
                </c:pt>
                <c:pt idx="274" formatCode="#,##0.0\ ">
                  <c:v>158.73904632103904</c:v>
                </c:pt>
                <c:pt idx="275" formatCode="#,##0.0\ ">
                  <c:v>163.73334889463678</c:v>
                </c:pt>
                <c:pt idx="276" formatCode="#,##0.0\ ">
                  <c:v>168.31233316829943</c:v>
                </c:pt>
                <c:pt idx="277" formatCode="#,##0.0\ ">
                  <c:v>171.272264124294</c:v>
                </c:pt>
                <c:pt idx="278" formatCode="#,##0.0\ ">
                  <c:v>170.95184781404794</c:v>
                </c:pt>
                <c:pt idx="279" formatCode="#,##0.0\ ">
                  <c:v>170.39452654134999</c:v>
                </c:pt>
                <c:pt idx="280" formatCode="#,##0.0\ ">
                  <c:v>165.34005826603925</c:v>
                </c:pt>
                <c:pt idx="281" formatCode="#,##0.0\ ">
                  <c:v>162.69187012121716</c:v>
                </c:pt>
                <c:pt idx="282" formatCode="#,##0.0\ ">
                  <c:v>161.03300183073662</c:v>
                </c:pt>
                <c:pt idx="283" formatCode="#,##0.0\ ">
                  <c:v>161.02763801305116</c:v>
                </c:pt>
                <c:pt idx="284" formatCode="#,##0.0\ ">
                  <c:v>163.55303534219138</c:v>
                </c:pt>
                <c:pt idx="285" formatCode="#,##0.0\ ">
                  <c:v>162.84935208092617</c:v>
                </c:pt>
                <c:pt idx="286" formatCode="#,##0.0\ ">
                  <c:v>162.68099795902555</c:v>
                </c:pt>
                <c:pt idx="287" formatCode="#,##0.0\ ">
                  <c:v>167.66649905120397</c:v>
                </c:pt>
                <c:pt idx="288" formatCode="#,##0.0\ ">
                  <c:v>172.23733828658311</c:v>
                </c:pt>
                <c:pt idx="289" formatCode="#,##0.0\ ">
                  <c:v>175.19000087324332</c:v>
                </c:pt>
                <c:pt idx="290" formatCode="#,##0.0\ ">
                  <c:v>174.86087396952342</c:v>
                </c:pt>
                <c:pt idx="291" formatCode="#,##0.0\ ">
                  <c:v>174.29596610067438</c:v>
                </c:pt>
                <c:pt idx="292" formatCode="#,##0.0\ ">
                  <c:v>169.23350868550637</c:v>
                </c:pt>
                <c:pt idx="293" formatCode="#,##0.0\ ">
                  <c:v>166.5779242296833</c:v>
                </c:pt>
                <c:pt idx="294" formatCode="#,##0.0\ ">
                  <c:v>164.9112663831088</c:v>
                </c:pt>
                <c:pt idx="295" formatCode="#,##0.0\ ">
                  <c:v>164.89845182292595</c:v>
                </c:pt>
                <c:pt idx="296" formatCode="#,##0.0\ ">
                  <c:v>167.41672664324926</c:v>
                </c:pt>
                <c:pt idx="297" formatCode="#,##0.0\ ">
                  <c:v>166.70554108057638</c:v>
                </c:pt>
                <c:pt idx="298" formatCode="#,##0.0\ ">
                  <c:v>166.52273524060351</c:v>
                </c:pt>
                <c:pt idx="299" formatCode="#,##0.0\ ">
                  <c:v>171.50075453003802</c:v>
                </c:pt>
                <c:pt idx="300" formatCode="#,##0.0\ ">
                  <c:v>176.06467374389601</c:v>
                </c:pt>
                <c:pt idx="301" formatCode="#,##0.0\ ">
                  <c:v>179.11637047509998</c:v>
                </c:pt>
                <c:pt idx="302" formatCode="#,##0.0\ ">
                  <c:v>178.67462076671447</c:v>
                </c:pt>
                <c:pt idx="303" formatCode="#,##0.0\ ">
                  <c:v>178.10325519684346</c:v>
                </c:pt>
                <c:pt idx="304" formatCode="#,##0.0\ ">
                  <c:v>173.0339933254499</c:v>
                </c:pt>
                <c:pt idx="305" formatCode="#,##0.0\ ">
                  <c:v>170.37210553495638</c:v>
                </c:pt>
                <c:pt idx="306" formatCode="#,##0.0\ ">
                  <c:v>168.69880534143803</c:v>
                </c:pt>
                <c:pt idx="307" formatCode="#,##0.0\ ">
                  <c:v>168.67963359958455</c:v>
                </c:pt>
                <c:pt idx="308" formatCode="#,##0.0\ ">
                  <c:v>171.19182788031077</c:v>
                </c:pt>
                <c:pt idx="309" formatCode="#,##0.0\ ">
                  <c:v>170.47423399146408</c:v>
                </c:pt>
                <c:pt idx="310" formatCode="#,##0.0\ ">
                  <c:v>170.27881715336866</c:v>
                </c:pt>
                <c:pt idx="311" formatCode="#,##0.0\ ">
                  <c:v>175.25042815394175</c:v>
                </c:pt>
                <c:pt idx="312" formatCode="#,##0.0\ ">
                  <c:v>179.80842495741544</c:v>
                </c:pt>
                <c:pt idx="313" formatCode="#,##0.0\ ">
                  <c:v>182.74961768258976</c:v>
                </c:pt>
                <c:pt idx="314" formatCode="#,##0.0\ ">
                  <c:v>182.40673339193023</c:v>
                </c:pt>
                <c:pt idx="315" formatCode="#,##0.0\ ">
                  <c:v>181.82983272026578</c:v>
                </c:pt>
                <c:pt idx="316" formatCode="#,##0.0\ ">
                  <c:v>176.75473570824346</c:v>
                </c:pt>
                <c:pt idx="317" formatCode="#,##0.0\ ">
                  <c:v>174.08743988890927</c:v>
                </c:pt>
                <c:pt idx="318" formatCode="#,##0.0\ ">
                  <c:v>172.40843814240276</c:v>
                </c:pt>
                <c:pt idx="319" formatCode="#,##0.0\ ">
                  <c:v>172.38380703721859</c:v>
                </c:pt>
                <c:pt idx="320" formatCode="#,##0.0\ ">
                  <c:v>174.89077717056267</c:v>
                </c:pt>
                <c:pt idx="321" formatCode="#,##0.0\ ">
                  <c:v>174.16767507316814</c:v>
                </c:pt>
                <c:pt idx="322" formatCode="#,##0.0\ ">
                  <c:v>173.96116812689422</c:v>
                </c:pt>
                <c:pt idx="323" formatCode="#,##0.0\ ">
                  <c:v>178.92725685379594</c:v>
                </c:pt>
                <c:pt idx="324" formatCode="#,##0.0\ ">
                  <c:v>183.48015537563509</c:v>
                </c:pt>
                <c:pt idx="325" formatCode="#,##0.0\ ">
                  <c:v>186.41679167629178</c:v>
                </c:pt>
                <c:pt idx="326" formatCode="#,##0.0\ ">
                  <c:v>186.06843865954713</c:v>
                </c:pt>
                <c:pt idx="327" formatCode="#,##0.0\ ">
                  <c:v>185.48676737069343</c:v>
                </c:pt>
                <c:pt idx="328" formatCode="#,##0.0\ ">
                  <c:v>180.40663921344125</c:v>
                </c:pt>
                <c:pt idx="329" formatCode="#,##0.0\ ">
                  <c:v>177.73467870643395</c:v>
                </c:pt>
                <c:pt idx="330" formatCode="#,##0.0\ ">
                  <c:v>176.05075727658203</c:v>
                </c:pt>
                <c:pt idx="331" formatCode="#,##0.0\ ">
                  <c:v>176.02141369315262</c:v>
                </c:pt>
                <c:pt idx="332" formatCode="#,##0.0\ ">
                  <c:v>178.52387277096284</c:v>
                </c:pt>
                <c:pt idx="333" formatCode="#,##0.0\ ">
                  <c:v>177.79601267218061</c:v>
                </c:pt>
                <c:pt idx="334" formatCode="#,##0.0\ ">
                  <c:v>177.57968835063804</c:v>
                </c:pt>
                <c:pt idx="335" formatCode="#,##0.0\ ">
                  <c:v>182.54099524918664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EF-444C-8255-AB3AA70BC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455336"/>
        <c:axId val="837460256"/>
      </c:lineChart>
      <c:catAx>
        <c:axId val="83745533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37460256"/>
        <c:crosses val="autoZero"/>
        <c:auto val="1"/>
        <c:lblAlgn val="ctr"/>
        <c:lblOffset val="100"/>
        <c:noMultiLvlLbl val="0"/>
      </c:catAx>
      <c:valAx>
        <c:axId val="83746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37455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'CU No Resid Mensual'!$B$1</c:f>
              <c:strCache>
                <c:ptCount val="1"/>
                <c:pt idx="0">
                  <c:v>Valores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'CU No Resid Mensual'!$B$2:$B$337</c:f>
              <c:numCache>
                <c:formatCode>#,##0.0\ </c:formatCode>
                <c:ptCount val="336"/>
                <c:pt idx="0">
                  <c:v>75.926434262948192</c:v>
                </c:pt>
                <c:pt idx="1">
                  <c:v>79.416596337579634</c:v>
                </c:pt>
                <c:pt idx="2">
                  <c:v>82.399267224213418</c:v>
                </c:pt>
                <c:pt idx="3">
                  <c:v>79.495497611464998</c:v>
                </c:pt>
                <c:pt idx="4">
                  <c:v>79.439093078758972</c:v>
                </c:pt>
                <c:pt idx="5">
                  <c:v>75.679872712808276</c:v>
                </c:pt>
                <c:pt idx="6">
                  <c:v>74.591488853503193</c:v>
                </c:pt>
                <c:pt idx="7">
                  <c:v>74.228806682577584</c:v>
                </c:pt>
                <c:pt idx="8">
                  <c:v>71.400672235481295</c:v>
                </c:pt>
                <c:pt idx="9">
                  <c:v>74.408881814564253</c:v>
                </c:pt>
                <c:pt idx="10">
                  <c:v>80.341774771189819</c:v>
                </c:pt>
                <c:pt idx="11">
                  <c:v>81.147232178414995</c:v>
                </c:pt>
                <c:pt idx="12">
                  <c:v>91.295119521912355</c:v>
                </c:pt>
                <c:pt idx="13">
                  <c:v>97.810620525059676</c:v>
                </c:pt>
                <c:pt idx="14">
                  <c:v>80.360906237740267</c:v>
                </c:pt>
                <c:pt idx="15">
                  <c:v>77.824592156862735</c:v>
                </c:pt>
                <c:pt idx="16">
                  <c:v>75.948812230497836</c:v>
                </c:pt>
                <c:pt idx="17">
                  <c:v>74.633524108192887</c:v>
                </c:pt>
                <c:pt idx="18">
                  <c:v>73.220579710144932</c:v>
                </c:pt>
                <c:pt idx="19">
                  <c:v>69.529528672427318</c:v>
                </c:pt>
                <c:pt idx="20">
                  <c:v>72.710420762878499</c:v>
                </c:pt>
                <c:pt idx="21">
                  <c:v>70.480967361384231</c:v>
                </c:pt>
                <c:pt idx="22">
                  <c:v>75.050597484276722</c:v>
                </c:pt>
                <c:pt idx="23">
                  <c:v>77.210566037735873</c:v>
                </c:pt>
                <c:pt idx="24">
                  <c:v>77.012441037735854</c:v>
                </c:pt>
                <c:pt idx="25">
                  <c:v>84.534390723270434</c:v>
                </c:pt>
                <c:pt idx="26">
                  <c:v>80.983383104125721</c:v>
                </c:pt>
                <c:pt idx="27">
                  <c:v>77.300487421383622</c:v>
                </c:pt>
                <c:pt idx="28">
                  <c:v>82.222854330708685</c:v>
                </c:pt>
                <c:pt idx="29">
                  <c:v>79.440804868472725</c:v>
                </c:pt>
                <c:pt idx="30">
                  <c:v>75.714709347996873</c:v>
                </c:pt>
                <c:pt idx="31">
                  <c:v>74.872618767177073</c:v>
                </c:pt>
                <c:pt idx="32">
                  <c:v>75.829564021995296</c:v>
                </c:pt>
                <c:pt idx="33">
                  <c:v>87.174691552062882</c:v>
                </c:pt>
                <c:pt idx="34">
                  <c:v>81.065449901768147</c:v>
                </c:pt>
                <c:pt idx="35">
                  <c:v>79.670782232704397</c:v>
                </c:pt>
                <c:pt idx="36">
                  <c:v>97.465968565815288</c:v>
                </c:pt>
                <c:pt idx="37">
                  <c:v>100.94551277013751</c:v>
                </c:pt>
                <c:pt idx="38">
                  <c:v>86.380986635220125</c:v>
                </c:pt>
                <c:pt idx="39">
                  <c:v>80.698848270440223</c:v>
                </c:pt>
                <c:pt idx="40">
                  <c:v>78.748576484467165</c:v>
                </c:pt>
                <c:pt idx="41">
                  <c:v>71.904732704402548</c:v>
                </c:pt>
                <c:pt idx="42">
                  <c:v>72.956407232704365</c:v>
                </c:pt>
                <c:pt idx="43">
                  <c:v>66.884510420762851</c:v>
                </c:pt>
                <c:pt idx="44">
                  <c:v>75.708132127408589</c:v>
                </c:pt>
                <c:pt idx="45">
                  <c:v>72.303928430987028</c:v>
                </c:pt>
                <c:pt idx="46">
                  <c:v>73.534098231827073</c:v>
                </c:pt>
                <c:pt idx="47">
                  <c:v>73.054958579881685</c:v>
                </c:pt>
                <c:pt idx="48">
                  <c:v>74.368573117855718</c:v>
                </c:pt>
                <c:pt idx="49">
                  <c:v>86.570086716594432</c:v>
                </c:pt>
                <c:pt idx="50">
                  <c:v>85.667643814026789</c:v>
                </c:pt>
                <c:pt idx="51">
                  <c:v>84.264410721324381</c:v>
                </c:pt>
                <c:pt idx="52">
                  <c:v>80.207533490937735</c:v>
                </c:pt>
                <c:pt idx="53">
                  <c:v>70.761721828211236</c:v>
                </c:pt>
                <c:pt idx="54">
                  <c:v>73.007249802994494</c:v>
                </c:pt>
                <c:pt idx="55">
                  <c:v>76.194159779614324</c:v>
                </c:pt>
                <c:pt idx="56">
                  <c:v>75.565167256985475</c:v>
                </c:pt>
                <c:pt idx="57">
                  <c:v>71.425335952848712</c:v>
                </c:pt>
                <c:pt idx="58">
                  <c:v>73.814862529457983</c:v>
                </c:pt>
                <c:pt idx="59">
                  <c:v>73.128013349038099</c:v>
                </c:pt>
                <c:pt idx="60">
                  <c:v>78.978556296586888</c:v>
                </c:pt>
                <c:pt idx="61">
                  <c:v>79.157355825814079</c:v>
                </c:pt>
                <c:pt idx="62">
                  <c:v>80.871640502354765</c:v>
                </c:pt>
                <c:pt idx="63">
                  <c:v>80.030981161695422</c:v>
                </c:pt>
                <c:pt idx="64">
                  <c:v>78.282326674500595</c:v>
                </c:pt>
                <c:pt idx="65">
                  <c:v>78.039522515527977</c:v>
                </c:pt>
                <c:pt idx="66">
                  <c:v>74.442336956521771</c:v>
                </c:pt>
                <c:pt idx="67">
                  <c:v>72.21421422986711</c:v>
                </c:pt>
                <c:pt idx="68">
                  <c:v>72.751759656652368</c:v>
                </c:pt>
                <c:pt idx="69">
                  <c:v>74.018236441669913</c:v>
                </c:pt>
                <c:pt idx="70">
                  <c:v>73.472666926981645</c:v>
                </c:pt>
                <c:pt idx="71">
                  <c:v>79.98796643247465</c:v>
                </c:pt>
                <c:pt idx="72">
                  <c:v>80.494724501758455</c:v>
                </c:pt>
                <c:pt idx="73">
                  <c:v>83.582364204767501</c:v>
                </c:pt>
                <c:pt idx="74">
                  <c:v>84.552524423602989</c:v>
                </c:pt>
                <c:pt idx="75">
                  <c:v>80.454517766497474</c:v>
                </c:pt>
                <c:pt idx="76">
                  <c:v>70.788016399843812</c:v>
                </c:pt>
                <c:pt idx="77">
                  <c:v>73.357438500585715</c:v>
                </c:pt>
                <c:pt idx="78">
                  <c:v>79.127958626073408</c:v>
                </c:pt>
                <c:pt idx="79">
                  <c:v>72.263309914129579</c:v>
                </c:pt>
                <c:pt idx="80">
                  <c:v>75.41037831513259</c:v>
                </c:pt>
                <c:pt idx="81">
                  <c:v>77.098031189083855</c:v>
                </c:pt>
                <c:pt idx="82">
                  <c:v>75.119771079740573</c:v>
                </c:pt>
                <c:pt idx="83">
                  <c:v>77.65752003052269</c:v>
                </c:pt>
                <c:pt idx="84">
                  <c:v>81.65370949294703</c:v>
                </c:pt>
                <c:pt idx="85">
                  <c:v>79.53617613419749</c:v>
                </c:pt>
                <c:pt idx="86">
                  <c:v>82.187136866183792</c:v>
                </c:pt>
                <c:pt idx="87">
                  <c:v>78.655825390773913</c:v>
                </c:pt>
                <c:pt idx="88">
                  <c:v>74.327112890922933</c:v>
                </c:pt>
                <c:pt idx="89">
                  <c:v>74.918558352402727</c:v>
                </c:pt>
                <c:pt idx="90">
                  <c:v>77.606117467581996</c:v>
                </c:pt>
                <c:pt idx="91">
                  <c:v>72.197401904761875</c:v>
                </c:pt>
                <c:pt idx="92">
                  <c:v>75.54929523809524</c:v>
                </c:pt>
                <c:pt idx="93">
                  <c:v>71.15115853658537</c:v>
                </c:pt>
                <c:pt idx="94">
                  <c:v>72.671226666666655</c:v>
                </c:pt>
                <c:pt idx="95">
                  <c:v>80.104594285714256</c:v>
                </c:pt>
                <c:pt idx="96">
                  <c:v>86.517514296606919</c:v>
                </c:pt>
                <c:pt idx="97">
                  <c:v>87.908047292143408</c:v>
                </c:pt>
                <c:pt idx="98">
                  <c:v>82.089462242562917</c:v>
                </c:pt>
                <c:pt idx="99">
                  <c:v>75.945709382151037</c:v>
                </c:pt>
                <c:pt idx="100">
                  <c:v>74.972079999999991</c:v>
                </c:pt>
                <c:pt idx="101">
                  <c:v>72.751330292664392</c:v>
                </c:pt>
                <c:pt idx="102">
                  <c:v>69.305919452887551</c:v>
                </c:pt>
                <c:pt idx="103">
                  <c:v>67.470235472844664</c:v>
                </c:pt>
                <c:pt idx="104">
                  <c:v>74.67320926699584</c:v>
                </c:pt>
                <c:pt idx="105">
                  <c:v>71.694165402124455</c:v>
                </c:pt>
                <c:pt idx="106">
                  <c:v>72.104085735963579</c:v>
                </c:pt>
                <c:pt idx="107">
                  <c:v>78.547512268780665</c:v>
                </c:pt>
                <c:pt idx="108">
                  <c:v>81.936685541713871</c:v>
                </c:pt>
                <c:pt idx="109">
                  <c:v>84.54117025292561</c:v>
                </c:pt>
                <c:pt idx="110">
                  <c:v>77.991457153642884</c:v>
                </c:pt>
                <c:pt idx="111">
                  <c:v>76.322280105700258</c:v>
                </c:pt>
                <c:pt idx="112">
                  <c:v>64.755734239335581</c:v>
                </c:pt>
                <c:pt idx="113">
                  <c:v>52.778505096262741</c:v>
                </c:pt>
                <c:pt idx="114">
                  <c:v>52.108765571913928</c:v>
                </c:pt>
                <c:pt idx="115">
                  <c:v>55.382257942511323</c:v>
                </c:pt>
                <c:pt idx="116">
                  <c:v>55.405132375189126</c:v>
                </c:pt>
                <c:pt idx="117">
                  <c:v>55.342918243754731</c:v>
                </c:pt>
                <c:pt idx="118">
                  <c:v>55.887456472369429</c:v>
                </c:pt>
                <c:pt idx="119">
                  <c:v>59.324770920106012</c:v>
                </c:pt>
                <c:pt idx="120">
                  <c:v>58.030253691783422</c:v>
                </c:pt>
                <c:pt idx="121">
                  <c:v>68.877108251324785</c:v>
                </c:pt>
                <c:pt idx="122">
                  <c:v>64.069943246310999</c:v>
                </c:pt>
                <c:pt idx="123">
                  <c:v>60.457681543116486</c:v>
                </c:pt>
                <c:pt idx="124">
                  <c:v>60.777739622641512</c:v>
                </c:pt>
                <c:pt idx="125">
                  <c:v>63.460659879336369</c:v>
                </c:pt>
                <c:pt idx="126">
                  <c:v>64.878163650075422</c:v>
                </c:pt>
                <c:pt idx="127">
                  <c:v>65.547627310448888</c:v>
                </c:pt>
                <c:pt idx="128">
                  <c:v>64.835448379804077</c:v>
                </c:pt>
                <c:pt idx="129">
                  <c:v>66.527481174698792</c:v>
                </c:pt>
                <c:pt idx="130">
                  <c:v>66.787799547852273</c:v>
                </c:pt>
                <c:pt idx="131">
                  <c:v>71.103745290128145</c:v>
                </c:pt>
                <c:pt idx="132">
                  <c:v>78.799223813112292</c:v>
                </c:pt>
                <c:pt idx="133">
                  <c:v>74.778011299435022</c:v>
                </c:pt>
                <c:pt idx="134">
                  <c:v>74.545159834524242</c:v>
                </c:pt>
                <c:pt idx="135">
                  <c:v>79.352948042168691</c:v>
                </c:pt>
                <c:pt idx="136">
                  <c:v>76.510848096494541</c:v>
                </c:pt>
                <c:pt idx="137">
                  <c:v>75.613942706370167</c:v>
                </c:pt>
                <c:pt idx="138">
                  <c:v>70.177696374622371</c:v>
                </c:pt>
                <c:pt idx="139">
                  <c:v>69.09496788817529</c:v>
                </c:pt>
                <c:pt idx="140">
                  <c:v>76.454497734138982</c:v>
                </c:pt>
                <c:pt idx="141">
                  <c:v>78.214037735849089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F5-4617-8B0D-AB001704DDA3}"/>
            </c:ext>
          </c:extLst>
        </c:ser>
        <c:ser>
          <c:idx val="1"/>
          <c:order val="1"/>
          <c:tx>
            <c:strRef>
              <c:f>'CU No Resid Mensual'!$C$1</c:f>
              <c:strCache>
                <c:ptCount val="1"/>
                <c:pt idx="0">
                  <c:v>Previsión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'CU No Resid Mensual'!$A$2:$A$337</c:f>
              <c:numCache>
                <c:formatCode>mmm\-yy</c:formatCode>
                <c:ptCount val="336"/>
                <c:pt idx="0">
                  <c:v>40574</c:v>
                </c:pt>
                <c:pt idx="1">
                  <c:v>40602</c:v>
                </c:pt>
                <c:pt idx="2">
                  <c:v>40633</c:v>
                </c:pt>
                <c:pt idx="3">
                  <c:v>40663</c:v>
                </c:pt>
                <c:pt idx="4">
                  <c:v>40694</c:v>
                </c:pt>
                <c:pt idx="5">
                  <c:v>40724</c:v>
                </c:pt>
                <c:pt idx="6">
                  <c:v>40755</c:v>
                </c:pt>
                <c:pt idx="7">
                  <c:v>40786</c:v>
                </c:pt>
                <c:pt idx="8">
                  <c:v>40816</c:v>
                </c:pt>
                <c:pt idx="9">
                  <c:v>40847</c:v>
                </c:pt>
                <c:pt idx="10">
                  <c:v>40877</c:v>
                </c:pt>
                <c:pt idx="11">
                  <c:v>40908</c:v>
                </c:pt>
                <c:pt idx="12">
                  <c:v>40939</c:v>
                </c:pt>
                <c:pt idx="13">
                  <c:v>40968</c:v>
                </c:pt>
                <c:pt idx="14">
                  <c:v>40999</c:v>
                </c:pt>
                <c:pt idx="15">
                  <c:v>41029</c:v>
                </c:pt>
                <c:pt idx="16">
                  <c:v>41060</c:v>
                </c:pt>
                <c:pt idx="17">
                  <c:v>41090</c:v>
                </c:pt>
                <c:pt idx="18">
                  <c:v>41121</c:v>
                </c:pt>
                <c:pt idx="19">
                  <c:v>41152</c:v>
                </c:pt>
                <c:pt idx="20">
                  <c:v>41182</c:v>
                </c:pt>
                <c:pt idx="21">
                  <c:v>41213</c:v>
                </c:pt>
                <c:pt idx="22">
                  <c:v>41243</c:v>
                </c:pt>
                <c:pt idx="23">
                  <c:v>41274</c:v>
                </c:pt>
                <c:pt idx="24">
                  <c:v>41305</c:v>
                </c:pt>
                <c:pt idx="25">
                  <c:v>41333</c:v>
                </c:pt>
                <c:pt idx="26">
                  <c:v>41364</c:v>
                </c:pt>
                <c:pt idx="27">
                  <c:v>41394</c:v>
                </c:pt>
                <c:pt idx="28">
                  <c:v>41425</c:v>
                </c:pt>
                <c:pt idx="29">
                  <c:v>41455</c:v>
                </c:pt>
                <c:pt idx="30">
                  <c:v>41486</c:v>
                </c:pt>
                <c:pt idx="31">
                  <c:v>41517</c:v>
                </c:pt>
                <c:pt idx="32">
                  <c:v>41547</c:v>
                </c:pt>
                <c:pt idx="33">
                  <c:v>41578</c:v>
                </c:pt>
                <c:pt idx="34">
                  <c:v>41608</c:v>
                </c:pt>
                <c:pt idx="35">
                  <c:v>41639</c:v>
                </c:pt>
                <c:pt idx="36">
                  <c:v>41670</c:v>
                </c:pt>
                <c:pt idx="37">
                  <c:v>41698</c:v>
                </c:pt>
                <c:pt idx="38">
                  <c:v>41729</c:v>
                </c:pt>
                <c:pt idx="39">
                  <c:v>41759</c:v>
                </c:pt>
                <c:pt idx="40">
                  <c:v>41790</c:v>
                </c:pt>
                <c:pt idx="41">
                  <c:v>41820</c:v>
                </c:pt>
                <c:pt idx="42">
                  <c:v>41851</c:v>
                </c:pt>
                <c:pt idx="43">
                  <c:v>41882</c:v>
                </c:pt>
                <c:pt idx="44">
                  <c:v>41912</c:v>
                </c:pt>
                <c:pt idx="45">
                  <c:v>41943</c:v>
                </c:pt>
                <c:pt idx="46">
                  <c:v>41973</c:v>
                </c:pt>
                <c:pt idx="47">
                  <c:v>42004</c:v>
                </c:pt>
                <c:pt idx="48">
                  <c:v>42035</c:v>
                </c:pt>
                <c:pt idx="49">
                  <c:v>42063</c:v>
                </c:pt>
                <c:pt idx="50">
                  <c:v>42094</c:v>
                </c:pt>
                <c:pt idx="51">
                  <c:v>42124</c:v>
                </c:pt>
                <c:pt idx="52">
                  <c:v>42155</c:v>
                </c:pt>
                <c:pt idx="53">
                  <c:v>42185</c:v>
                </c:pt>
                <c:pt idx="54">
                  <c:v>42216</c:v>
                </c:pt>
                <c:pt idx="55">
                  <c:v>42247</c:v>
                </c:pt>
                <c:pt idx="56">
                  <c:v>42277</c:v>
                </c:pt>
                <c:pt idx="57">
                  <c:v>42308</c:v>
                </c:pt>
                <c:pt idx="58">
                  <c:v>42338</c:v>
                </c:pt>
                <c:pt idx="59">
                  <c:v>42369</c:v>
                </c:pt>
                <c:pt idx="60">
                  <c:v>42400</c:v>
                </c:pt>
                <c:pt idx="61">
                  <c:v>42429</c:v>
                </c:pt>
                <c:pt idx="62">
                  <c:v>42460</c:v>
                </c:pt>
                <c:pt idx="63">
                  <c:v>42490</c:v>
                </c:pt>
                <c:pt idx="64">
                  <c:v>42521</c:v>
                </c:pt>
                <c:pt idx="65">
                  <c:v>42551</c:v>
                </c:pt>
                <c:pt idx="66">
                  <c:v>42582</c:v>
                </c:pt>
                <c:pt idx="67">
                  <c:v>42613</c:v>
                </c:pt>
                <c:pt idx="68">
                  <c:v>42643</c:v>
                </c:pt>
                <c:pt idx="69">
                  <c:v>42674</c:v>
                </c:pt>
                <c:pt idx="70">
                  <c:v>42704</c:v>
                </c:pt>
                <c:pt idx="71">
                  <c:v>42735</c:v>
                </c:pt>
                <c:pt idx="72">
                  <c:v>42766</c:v>
                </c:pt>
                <c:pt idx="73">
                  <c:v>42794</c:v>
                </c:pt>
                <c:pt idx="74">
                  <c:v>42825</c:v>
                </c:pt>
                <c:pt idx="75">
                  <c:v>42855</c:v>
                </c:pt>
                <c:pt idx="76">
                  <c:v>42886</c:v>
                </c:pt>
                <c:pt idx="77">
                  <c:v>42916</c:v>
                </c:pt>
                <c:pt idx="78">
                  <c:v>42947</c:v>
                </c:pt>
                <c:pt idx="79">
                  <c:v>42978</c:v>
                </c:pt>
                <c:pt idx="80">
                  <c:v>43008</c:v>
                </c:pt>
                <c:pt idx="81">
                  <c:v>43039</c:v>
                </c:pt>
                <c:pt idx="82">
                  <c:v>43069</c:v>
                </c:pt>
                <c:pt idx="83">
                  <c:v>43100</c:v>
                </c:pt>
                <c:pt idx="84">
                  <c:v>43131</c:v>
                </c:pt>
                <c:pt idx="85">
                  <c:v>43159</c:v>
                </c:pt>
                <c:pt idx="86">
                  <c:v>43190</c:v>
                </c:pt>
                <c:pt idx="87">
                  <c:v>43220</c:v>
                </c:pt>
                <c:pt idx="88">
                  <c:v>43251</c:v>
                </c:pt>
                <c:pt idx="89">
                  <c:v>43281</c:v>
                </c:pt>
                <c:pt idx="90">
                  <c:v>43312</c:v>
                </c:pt>
                <c:pt idx="91">
                  <c:v>43343</c:v>
                </c:pt>
                <c:pt idx="92">
                  <c:v>43373</c:v>
                </c:pt>
                <c:pt idx="93">
                  <c:v>43404</c:v>
                </c:pt>
                <c:pt idx="94">
                  <c:v>43434</c:v>
                </c:pt>
                <c:pt idx="95">
                  <c:v>43465</c:v>
                </c:pt>
                <c:pt idx="96">
                  <c:v>43496</c:v>
                </c:pt>
                <c:pt idx="97">
                  <c:v>43524</c:v>
                </c:pt>
                <c:pt idx="98">
                  <c:v>43555</c:v>
                </c:pt>
                <c:pt idx="99">
                  <c:v>43585</c:v>
                </c:pt>
                <c:pt idx="100">
                  <c:v>43616</c:v>
                </c:pt>
                <c:pt idx="101">
                  <c:v>43646</c:v>
                </c:pt>
                <c:pt idx="102">
                  <c:v>43677</c:v>
                </c:pt>
                <c:pt idx="103">
                  <c:v>43708</c:v>
                </c:pt>
                <c:pt idx="104">
                  <c:v>43738</c:v>
                </c:pt>
                <c:pt idx="105">
                  <c:v>43769</c:v>
                </c:pt>
                <c:pt idx="106">
                  <c:v>43799</c:v>
                </c:pt>
                <c:pt idx="107">
                  <c:v>43830</c:v>
                </c:pt>
                <c:pt idx="108">
                  <c:v>43861</c:v>
                </c:pt>
                <c:pt idx="109">
                  <c:v>43890</c:v>
                </c:pt>
                <c:pt idx="110">
                  <c:v>43921</c:v>
                </c:pt>
                <c:pt idx="111">
                  <c:v>43951</c:v>
                </c:pt>
                <c:pt idx="112">
                  <c:v>43982</c:v>
                </c:pt>
                <c:pt idx="113">
                  <c:v>44012</c:v>
                </c:pt>
                <c:pt idx="114">
                  <c:v>44043</c:v>
                </c:pt>
                <c:pt idx="115">
                  <c:v>44074</c:v>
                </c:pt>
                <c:pt idx="116">
                  <c:v>44104</c:v>
                </c:pt>
                <c:pt idx="117">
                  <c:v>44135</c:v>
                </c:pt>
                <c:pt idx="118">
                  <c:v>44165</c:v>
                </c:pt>
                <c:pt idx="119">
                  <c:v>44196</c:v>
                </c:pt>
                <c:pt idx="120">
                  <c:v>44227</c:v>
                </c:pt>
                <c:pt idx="121">
                  <c:v>44255</c:v>
                </c:pt>
                <c:pt idx="122">
                  <c:v>44286</c:v>
                </c:pt>
                <c:pt idx="123">
                  <c:v>44316</c:v>
                </c:pt>
                <c:pt idx="124">
                  <c:v>44347</c:v>
                </c:pt>
                <c:pt idx="125">
                  <c:v>44377</c:v>
                </c:pt>
                <c:pt idx="126">
                  <c:v>44408</c:v>
                </c:pt>
                <c:pt idx="127">
                  <c:v>44439</c:v>
                </c:pt>
                <c:pt idx="128">
                  <c:v>44469</c:v>
                </c:pt>
                <c:pt idx="129">
                  <c:v>44500</c:v>
                </c:pt>
                <c:pt idx="130">
                  <c:v>44530</c:v>
                </c:pt>
                <c:pt idx="131">
                  <c:v>44561</c:v>
                </c:pt>
                <c:pt idx="132">
                  <c:v>44592</c:v>
                </c:pt>
                <c:pt idx="133">
                  <c:v>44620</c:v>
                </c:pt>
                <c:pt idx="134">
                  <c:v>44651</c:v>
                </c:pt>
                <c:pt idx="135">
                  <c:v>44681</c:v>
                </c:pt>
                <c:pt idx="136">
                  <c:v>44712</c:v>
                </c:pt>
                <c:pt idx="137">
                  <c:v>44742</c:v>
                </c:pt>
                <c:pt idx="138">
                  <c:v>44773</c:v>
                </c:pt>
                <c:pt idx="139">
                  <c:v>44804</c:v>
                </c:pt>
                <c:pt idx="140">
                  <c:v>44834</c:v>
                </c:pt>
                <c:pt idx="141">
                  <c:v>44865</c:v>
                </c:pt>
                <c:pt idx="142">
                  <c:v>44895</c:v>
                </c:pt>
                <c:pt idx="143">
                  <c:v>44926</c:v>
                </c:pt>
                <c:pt idx="144">
                  <c:v>44957</c:v>
                </c:pt>
                <c:pt idx="145">
                  <c:v>44985</c:v>
                </c:pt>
                <c:pt idx="146">
                  <c:v>45016</c:v>
                </c:pt>
                <c:pt idx="147">
                  <c:v>45046</c:v>
                </c:pt>
                <c:pt idx="148">
                  <c:v>45077</c:v>
                </c:pt>
                <c:pt idx="149">
                  <c:v>45107</c:v>
                </c:pt>
                <c:pt idx="150">
                  <c:v>45138</c:v>
                </c:pt>
                <c:pt idx="151">
                  <c:v>45169</c:v>
                </c:pt>
                <c:pt idx="152">
                  <c:v>45199</c:v>
                </c:pt>
                <c:pt idx="153">
                  <c:v>45230</c:v>
                </c:pt>
                <c:pt idx="154">
                  <c:v>45260</c:v>
                </c:pt>
                <c:pt idx="155">
                  <c:v>45291</c:v>
                </c:pt>
                <c:pt idx="156">
                  <c:v>45322</c:v>
                </c:pt>
                <c:pt idx="157">
                  <c:v>45351</c:v>
                </c:pt>
                <c:pt idx="158">
                  <c:v>45382</c:v>
                </c:pt>
                <c:pt idx="159">
                  <c:v>45412</c:v>
                </c:pt>
                <c:pt idx="160">
                  <c:v>45443</c:v>
                </c:pt>
                <c:pt idx="161">
                  <c:v>45473</c:v>
                </c:pt>
                <c:pt idx="162">
                  <c:v>45504</c:v>
                </c:pt>
                <c:pt idx="163">
                  <c:v>45535</c:v>
                </c:pt>
                <c:pt idx="164">
                  <c:v>45565</c:v>
                </c:pt>
                <c:pt idx="165">
                  <c:v>45596</c:v>
                </c:pt>
                <c:pt idx="166">
                  <c:v>45626</c:v>
                </c:pt>
                <c:pt idx="167">
                  <c:v>45657</c:v>
                </c:pt>
                <c:pt idx="168">
                  <c:v>45688</c:v>
                </c:pt>
                <c:pt idx="169">
                  <c:v>45716</c:v>
                </c:pt>
                <c:pt idx="170">
                  <c:v>45747</c:v>
                </c:pt>
                <c:pt idx="171">
                  <c:v>45777</c:v>
                </c:pt>
                <c:pt idx="172">
                  <c:v>45808</c:v>
                </c:pt>
                <c:pt idx="173">
                  <c:v>45838</c:v>
                </c:pt>
                <c:pt idx="174">
                  <c:v>45869</c:v>
                </c:pt>
                <c:pt idx="175">
                  <c:v>45900</c:v>
                </c:pt>
                <c:pt idx="176">
                  <c:v>45930</c:v>
                </c:pt>
                <c:pt idx="177">
                  <c:v>45961</c:v>
                </c:pt>
                <c:pt idx="178">
                  <c:v>45991</c:v>
                </c:pt>
                <c:pt idx="179">
                  <c:v>46022</c:v>
                </c:pt>
                <c:pt idx="180">
                  <c:v>46053</c:v>
                </c:pt>
                <c:pt idx="181">
                  <c:v>46081</c:v>
                </c:pt>
                <c:pt idx="182">
                  <c:v>46112</c:v>
                </c:pt>
                <c:pt idx="183">
                  <c:v>46142</c:v>
                </c:pt>
                <c:pt idx="184">
                  <c:v>46173</c:v>
                </c:pt>
                <c:pt idx="185">
                  <c:v>46203</c:v>
                </c:pt>
                <c:pt idx="186">
                  <c:v>46234</c:v>
                </c:pt>
                <c:pt idx="187">
                  <c:v>46265</c:v>
                </c:pt>
                <c:pt idx="188">
                  <c:v>46295</c:v>
                </c:pt>
                <c:pt idx="189">
                  <c:v>46326</c:v>
                </c:pt>
                <c:pt idx="190">
                  <c:v>46356</c:v>
                </c:pt>
                <c:pt idx="191">
                  <c:v>46387</c:v>
                </c:pt>
                <c:pt idx="192">
                  <c:v>46418</c:v>
                </c:pt>
                <c:pt idx="193">
                  <c:v>46446</c:v>
                </c:pt>
                <c:pt idx="194">
                  <c:v>46477</c:v>
                </c:pt>
                <c:pt idx="195">
                  <c:v>46507</c:v>
                </c:pt>
                <c:pt idx="196">
                  <c:v>46538</c:v>
                </c:pt>
                <c:pt idx="197">
                  <c:v>46568</c:v>
                </c:pt>
                <c:pt idx="198">
                  <c:v>46599</c:v>
                </c:pt>
                <c:pt idx="199">
                  <c:v>46630</c:v>
                </c:pt>
                <c:pt idx="200">
                  <c:v>46660</c:v>
                </c:pt>
                <c:pt idx="201">
                  <c:v>46691</c:v>
                </c:pt>
                <c:pt idx="202">
                  <c:v>46721</c:v>
                </c:pt>
                <c:pt idx="203">
                  <c:v>46752</c:v>
                </c:pt>
                <c:pt idx="204">
                  <c:v>46783</c:v>
                </c:pt>
                <c:pt idx="205">
                  <c:v>46812</c:v>
                </c:pt>
                <c:pt idx="206">
                  <c:v>46843</c:v>
                </c:pt>
                <c:pt idx="207">
                  <c:v>46873</c:v>
                </c:pt>
                <c:pt idx="208">
                  <c:v>46904</c:v>
                </c:pt>
                <c:pt idx="209">
                  <c:v>46934</c:v>
                </c:pt>
                <c:pt idx="210">
                  <c:v>46965</c:v>
                </c:pt>
                <c:pt idx="211">
                  <c:v>46996</c:v>
                </c:pt>
                <c:pt idx="212">
                  <c:v>47026</c:v>
                </c:pt>
                <c:pt idx="213">
                  <c:v>47057</c:v>
                </c:pt>
                <c:pt idx="214">
                  <c:v>47087</c:v>
                </c:pt>
                <c:pt idx="215">
                  <c:v>47118</c:v>
                </c:pt>
                <c:pt idx="216">
                  <c:v>47149</c:v>
                </c:pt>
                <c:pt idx="217">
                  <c:v>47177</c:v>
                </c:pt>
                <c:pt idx="218">
                  <c:v>47208</c:v>
                </c:pt>
                <c:pt idx="219">
                  <c:v>47238</c:v>
                </c:pt>
                <c:pt idx="220">
                  <c:v>47269</c:v>
                </c:pt>
                <c:pt idx="221">
                  <c:v>47299</c:v>
                </c:pt>
                <c:pt idx="222">
                  <c:v>47330</c:v>
                </c:pt>
                <c:pt idx="223">
                  <c:v>47361</c:v>
                </c:pt>
                <c:pt idx="224">
                  <c:v>47391</c:v>
                </c:pt>
                <c:pt idx="225">
                  <c:v>47422</c:v>
                </c:pt>
                <c:pt idx="226">
                  <c:v>47452</c:v>
                </c:pt>
                <c:pt idx="227">
                  <c:v>47483</c:v>
                </c:pt>
                <c:pt idx="228">
                  <c:v>47514</c:v>
                </c:pt>
                <c:pt idx="229">
                  <c:v>47542</c:v>
                </c:pt>
                <c:pt idx="230">
                  <c:v>47573</c:v>
                </c:pt>
                <c:pt idx="231">
                  <c:v>47603</c:v>
                </c:pt>
                <c:pt idx="232">
                  <c:v>47634</c:v>
                </c:pt>
                <c:pt idx="233">
                  <c:v>47664</c:v>
                </c:pt>
                <c:pt idx="234">
                  <c:v>47695</c:v>
                </c:pt>
                <c:pt idx="235">
                  <c:v>47726</c:v>
                </c:pt>
                <c:pt idx="236">
                  <c:v>47756</c:v>
                </c:pt>
                <c:pt idx="237">
                  <c:v>47787</c:v>
                </c:pt>
                <c:pt idx="238">
                  <c:v>47817</c:v>
                </c:pt>
                <c:pt idx="239">
                  <c:v>47848</c:v>
                </c:pt>
                <c:pt idx="240">
                  <c:v>47879</c:v>
                </c:pt>
                <c:pt idx="241">
                  <c:v>47907</c:v>
                </c:pt>
                <c:pt idx="242">
                  <c:v>47938</c:v>
                </c:pt>
                <c:pt idx="243">
                  <c:v>47968</c:v>
                </c:pt>
                <c:pt idx="244">
                  <c:v>47999</c:v>
                </c:pt>
                <c:pt idx="245">
                  <c:v>48029</c:v>
                </c:pt>
                <c:pt idx="246">
                  <c:v>48060</c:v>
                </c:pt>
                <c:pt idx="247">
                  <c:v>48091</c:v>
                </c:pt>
                <c:pt idx="248">
                  <c:v>48121</c:v>
                </c:pt>
                <c:pt idx="249">
                  <c:v>48152</c:v>
                </c:pt>
                <c:pt idx="250">
                  <c:v>48182</c:v>
                </c:pt>
                <c:pt idx="251">
                  <c:v>48213</c:v>
                </c:pt>
                <c:pt idx="252">
                  <c:v>48244</c:v>
                </c:pt>
                <c:pt idx="253">
                  <c:v>48273</c:v>
                </c:pt>
                <c:pt idx="254">
                  <c:v>48304</c:v>
                </c:pt>
                <c:pt idx="255">
                  <c:v>48334</c:v>
                </c:pt>
                <c:pt idx="256">
                  <c:v>48365</c:v>
                </c:pt>
                <c:pt idx="257">
                  <c:v>48395</c:v>
                </c:pt>
                <c:pt idx="258">
                  <c:v>48426</c:v>
                </c:pt>
                <c:pt idx="259">
                  <c:v>48457</c:v>
                </c:pt>
                <c:pt idx="260">
                  <c:v>48487</c:v>
                </c:pt>
                <c:pt idx="261">
                  <c:v>48518</c:v>
                </c:pt>
                <c:pt idx="262">
                  <c:v>48548</c:v>
                </c:pt>
                <c:pt idx="263">
                  <c:v>48579</c:v>
                </c:pt>
                <c:pt idx="264">
                  <c:v>48610</c:v>
                </c:pt>
                <c:pt idx="265">
                  <c:v>48638</c:v>
                </c:pt>
                <c:pt idx="266">
                  <c:v>48669</c:v>
                </c:pt>
                <c:pt idx="267">
                  <c:v>48699</c:v>
                </c:pt>
                <c:pt idx="268">
                  <c:v>48730</c:v>
                </c:pt>
                <c:pt idx="269">
                  <c:v>48760</c:v>
                </c:pt>
                <c:pt idx="270">
                  <c:v>48791</c:v>
                </c:pt>
                <c:pt idx="271">
                  <c:v>48822</c:v>
                </c:pt>
                <c:pt idx="272">
                  <c:v>48852</c:v>
                </c:pt>
                <c:pt idx="273">
                  <c:v>48883</c:v>
                </c:pt>
                <c:pt idx="274">
                  <c:v>48913</c:v>
                </c:pt>
                <c:pt idx="275">
                  <c:v>48944</c:v>
                </c:pt>
                <c:pt idx="276">
                  <c:v>48975</c:v>
                </c:pt>
                <c:pt idx="277">
                  <c:v>49003</c:v>
                </c:pt>
                <c:pt idx="278">
                  <c:v>49034</c:v>
                </c:pt>
                <c:pt idx="279">
                  <c:v>49064</c:v>
                </c:pt>
                <c:pt idx="280">
                  <c:v>49095</c:v>
                </c:pt>
                <c:pt idx="281">
                  <c:v>49125</c:v>
                </c:pt>
                <c:pt idx="282">
                  <c:v>49156</c:v>
                </c:pt>
                <c:pt idx="283">
                  <c:v>49187</c:v>
                </c:pt>
                <c:pt idx="284">
                  <c:v>49217</c:v>
                </c:pt>
                <c:pt idx="285">
                  <c:v>49248</c:v>
                </c:pt>
                <c:pt idx="286">
                  <c:v>49278</c:v>
                </c:pt>
                <c:pt idx="287">
                  <c:v>49309</c:v>
                </c:pt>
                <c:pt idx="288">
                  <c:v>49340</c:v>
                </c:pt>
                <c:pt idx="289">
                  <c:v>49368</c:v>
                </c:pt>
                <c:pt idx="290">
                  <c:v>49399</c:v>
                </c:pt>
                <c:pt idx="291">
                  <c:v>49429</c:v>
                </c:pt>
                <c:pt idx="292">
                  <c:v>49460</c:v>
                </c:pt>
                <c:pt idx="293">
                  <c:v>49490</c:v>
                </c:pt>
                <c:pt idx="294">
                  <c:v>49521</c:v>
                </c:pt>
                <c:pt idx="295">
                  <c:v>49552</c:v>
                </c:pt>
                <c:pt idx="296">
                  <c:v>49582</c:v>
                </c:pt>
                <c:pt idx="297">
                  <c:v>49613</c:v>
                </c:pt>
                <c:pt idx="298">
                  <c:v>49643</c:v>
                </c:pt>
                <c:pt idx="299">
                  <c:v>49674</c:v>
                </c:pt>
                <c:pt idx="300">
                  <c:v>49705</c:v>
                </c:pt>
                <c:pt idx="301">
                  <c:v>49734</c:v>
                </c:pt>
                <c:pt idx="302">
                  <c:v>49765</c:v>
                </c:pt>
                <c:pt idx="303">
                  <c:v>49795</c:v>
                </c:pt>
                <c:pt idx="304">
                  <c:v>49826</c:v>
                </c:pt>
                <c:pt idx="305">
                  <c:v>49856</c:v>
                </c:pt>
                <c:pt idx="306">
                  <c:v>49887</c:v>
                </c:pt>
                <c:pt idx="307">
                  <c:v>49918</c:v>
                </c:pt>
                <c:pt idx="308">
                  <c:v>49948</c:v>
                </c:pt>
                <c:pt idx="309">
                  <c:v>49979</c:v>
                </c:pt>
                <c:pt idx="310">
                  <c:v>50009</c:v>
                </c:pt>
                <c:pt idx="311">
                  <c:v>50040</c:v>
                </c:pt>
                <c:pt idx="312">
                  <c:v>50071</c:v>
                </c:pt>
                <c:pt idx="313">
                  <c:v>50099</c:v>
                </c:pt>
                <c:pt idx="314">
                  <c:v>50130</c:v>
                </c:pt>
                <c:pt idx="315">
                  <c:v>50160</c:v>
                </c:pt>
                <c:pt idx="316">
                  <c:v>50191</c:v>
                </c:pt>
                <c:pt idx="317">
                  <c:v>50221</c:v>
                </c:pt>
                <c:pt idx="318">
                  <c:v>50252</c:v>
                </c:pt>
                <c:pt idx="319">
                  <c:v>50283</c:v>
                </c:pt>
                <c:pt idx="320">
                  <c:v>50313</c:v>
                </c:pt>
                <c:pt idx="321">
                  <c:v>50344</c:v>
                </c:pt>
                <c:pt idx="322">
                  <c:v>50374</c:v>
                </c:pt>
                <c:pt idx="323">
                  <c:v>50405</c:v>
                </c:pt>
                <c:pt idx="324">
                  <c:v>50436</c:v>
                </c:pt>
                <c:pt idx="325">
                  <c:v>50464</c:v>
                </c:pt>
                <c:pt idx="326">
                  <c:v>50495</c:v>
                </c:pt>
                <c:pt idx="327">
                  <c:v>50525</c:v>
                </c:pt>
                <c:pt idx="328">
                  <c:v>50556</c:v>
                </c:pt>
                <c:pt idx="329">
                  <c:v>50586</c:v>
                </c:pt>
                <c:pt idx="330">
                  <c:v>50617</c:v>
                </c:pt>
                <c:pt idx="331">
                  <c:v>50648</c:v>
                </c:pt>
                <c:pt idx="332">
                  <c:v>50678</c:v>
                </c:pt>
                <c:pt idx="333">
                  <c:v>50709</c:v>
                </c:pt>
                <c:pt idx="334">
                  <c:v>50739</c:v>
                </c:pt>
                <c:pt idx="335">
                  <c:v>50770</c:v>
                </c:pt>
              </c:numCache>
            </c:numRef>
          </c:cat>
          <c:val>
            <c:numRef>
              <c:f>'CU No Resid Mensual'!$C$2:$C$337</c:f>
              <c:numCache>
                <c:formatCode>#,##0.0\ </c:formatCode>
                <c:ptCount val="336"/>
                <c:pt idx="12">
                  <c:v>92.619250443967189</c:v>
                </c:pt>
                <c:pt idx="13">
                  <c:v>95.60083157703383</c:v>
                </c:pt>
                <c:pt idx="14">
                  <c:v>94.539994546057585</c:v>
                </c:pt>
                <c:pt idx="15">
                  <c:v>93.779635556445228</c:v>
                </c:pt>
                <c:pt idx="16">
                  <c:v>88.211980048212524</c:v>
                </c:pt>
                <c:pt idx="17">
                  <c:v>85.180482829751057</c:v>
                </c:pt>
                <c:pt idx="18">
                  <c:v>83.191176597400997</c:v>
                </c:pt>
                <c:pt idx="19">
                  <c:v>82.829847992401085</c:v>
                </c:pt>
                <c:pt idx="20">
                  <c:v>85.120892067582261</c:v>
                </c:pt>
                <c:pt idx="21">
                  <c:v>83.941410140442372</c:v>
                </c:pt>
                <c:pt idx="22">
                  <c:v>83.039478940390566</c:v>
                </c:pt>
                <c:pt idx="23">
                  <c:v>87.827502743423608</c:v>
                </c:pt>
                <c:pt idx="24">
                  <c:v>92.046125340288597</c:v>
                </c:pt>
                <c:pt idx="25">
                  <c:v>95.059853050051487</c:v>
                </c:pt>
                <c:pt idx="26">
                  <c:v>93.966869442378993</c:v>
                </c:pt>
                <c:pt idx="27">
                  <c:v>93.206510452766636</c:v>
                </c:pt>
                <c:pt idx="28">
                  <c:v>87.638854944533932</c:v>
                </c:pt>
                <c:pt idx="29">
                  <c:v>84.607357726072465</c:v>
                </c:pt>
                <c:pt idx="30">
                  <c:v>82.618051493722405</c:v>
                </c:pt>
                <c:pt idx="31">
                  <c:v>82.256722888722493</c:v>
                </c:pt>
                <c:pt idx="32">
                  <c:v>84.547766963903669</c:v>
                </c:pt>
                <c:pt idx="33">
                  <c:v>83.36828503676378</c:v>
                </c:pt>
                <c:pt idx="34">
                  <c:v>82.466353836711974</c:v>
                </c:pt>
                <c:pt idx="35">
                  <c:v>87.254377639745016</c:v>
                </c:pt>
                <c:pt idx="36">
                  <c:v>91.473000236610005</c:v>
                </c:pt>
                <c:pt idx="37">
                  <c:v>94.486727946372895</c:v>
                </c:pt>
                <c:pt idx="38">
                  <c:v>93.393744338700401</c:v>
                </c:pt>
                <c:pt idx="39">
                  <c:v>92.633385349088044</c:v>
                </c:pt>
                <c:pt idx="40">
                  <c:v>87.06572984085534</c:v>
                </c:pt>
                <c:pt idx="41">
                  <c:v>84.034232622393873</c:v>
                </c:pt>
                <c:pt idx="42">
                  <c:v>82.044926390043813</c:v>
                </c:pt>
                <c:pt idx="43">
                  <c:v>81.683597785043901</c:v>
                </c:pt>
                <c:pt idx="44">
                  <c:v>83.974641860225077</c:v>
                </c:pt>
                <c:pt idx="45">
                  <c:v>82.795159933085188</c:v>
                </c:pt>
                <c:pt idx="46">
                  <c:v>81.893228733033382</c:v>
                </c:pt>
                <c:pt idx="47">
                  <c:v>86.681252536066424</c:v>
                </c:pt>
                <c:pt idx="48">
                  <c:v>90.899875132931413</c:v>
                </c:pt>
                <c:pt idx="49">
                  <c:v>93.913602842694303</c:v>
                </c:pt>
                <c:pt idx="50">
                  <c:v>92.820619235021809</c:v>
                </c:pt>
                <c:pt idx="51">
                  <c:v>92.060260245409452</c:v>
                </c:pt>
                <c:pt idx="52">
                  <c:v>86.492604737176748</c:v>
                </c:pt>
                <c:pt idx="53">
                  <c:v>83.461107518715281</c:v>
                </c:pt>
                <c:pt idx="54">
                  <c:v>81.471801286365221</c:v>
                </c:pt>
                <c:pt idx="55">
                  <c:v>81.110472681365309</c:v>
                </c:pt>
                <c:pt idx="56">
                  <c:v>83.401516756546485</c:v>
                </c:pt>
                <c:pt idx="57">
                  <c:v>82.222034829406596</c:v>
                </c:pt>
                <c:pt idx="58">
                  <c:v>81.32010362935479</c:v>
                </c:pt>
                <c:pt idx="59">
                  <c:v>86.108127432387832</c:v>
                </c:pt>
                <c:pt idx="60">
                  <c:v>90.326750029252821</c:v>
                </c:pt>
                <c:pt idx="61">
                  <c:v>93.308331162319462</c:v>
                </c:pt>
                <c:pt idx="62">
                  <c:v>92.247494131343217</c:v>
                </c:pt>
                <c:pt idx="63">
                  <c:v>91.48713514173086</c:v>
                </c:pt>
                <c:pt idx="64">
                  <c:v>85.919479633498156</c:v>
                </c:pt>
                <c:pt idx="65">
                  <c:v>82.887982415036689</c:v>
                </c:pt>
                <c:pt idx="66">
                  <c:v>80.898676182686629</c:v>
                </c:pt>
                <c:pt idx="67">
                  <c:v>80.537347577686717</c:v>
                </c:pt>
                <c:pt idx="68">
                  <c:v>82.828391652867893</c:v>
                </c:pt>
                <c:pt idx="69">
                  <c:v>81.648909725728004</c:v>
                </c:pt>
                <c:pt idx="70">
                  <c:v>80.746978525676198</c:v>
                </c:pt>
                <c:pt idx="71">
                  <c:v>85.53500232870924</c:v>
                </c:pt>
                <c:pt idx="72">
                  <c:v>89.753624925574229</c:v>
                </c:pt>
                <c:pt idx="73">
                  <c:v>92.767352635337119</c:v>
                </c:pt>
                <c:pt idx="74">
                  <c:v>91.674369027664625</c:v>
                </c:pt>
                <c:pt idx="75">
                  <c:v>90.914010038052268</c:v>
                </c:pt>
                <c:pt idx="76">
                  <c:v>85.346354529819564</c:v>
                </c:pt>
                <c:pt idx="77">
                  <c:v>82.314857311358097</c:v>
                </c:pt>
                <c:pt idx="78">
                  <c:v>80.325551079008036</c:v>
                </c:pt>
                <c:pt idx="79">
                  <c:v>79.964222474008125</c:v>
                </c:pt>
                <c:pt idx="80">
                  <c:v>82.255266549189301</c:v>
                </c:pt>
                <c:pt idx="81">
                  <c:v>81.075784622049412</c:v>
                </c:pt>
                <c:pt idx="82">
                  <c:v>80.173853421997606</c:v>
                </c:pt>
                <c:pt idx="83">
                  <c:v>84.961877225030648</c:v>
                </c:pt>
                <c:pt idx="84">
                  <c:v>89.180499821895637</c:v>
                </c:pt>
                <c:pt idx="85">
                  <c:v>92.194227531658527</c:v>
                </c:pt>
                <c:pt idx="86">
                  <c:v>91.101243923986033</c:v>
                </c:pt>
                <c:pt idx="87">
                  <c:v>90.340884934373676</c:v>
                </c:pt>
                <c:pt idx="88">
                  <c:v>84.773229426140972</c:v>
                </c:pt>
                <c:pt idx="89">
                  <c:v>81.741732207679505</c:v>
                </c:pt>
                <c:pt idx="90">
                  <c:v>79.752425975329444</c:v>
                </c:pt>
                <c:pt idx="91">
                  <c:v>79.391097370329533</c:v>
                </c:pt>
                <c:pt idx="92">
                  <c:v>81.682141445510709</c:v>
                </c:pt>
                <c:pt idx="93">
                  <c:v>80.50265951837082</c:v>
                </c:pt>
                <c:pt idx="94">
                  <c:v>79.600728318319014</c:v>
                </c:pt>
                <c:pt idx="95">
                  <c:v>84.388752121352056</c:v>
                </c:pt>
                <c:pt idx="96">
                  <c:v>88.607374718217045</c:v>
                </c:pt>
                <c:pt idx="97">
                  <c:v>91.621102427979935</c:v>
                </c:pt>
                <c:pt idx="98">
                  <c:v>90.528118820307441</c:v>
                </c:pt>
                <c:pt idx="99">
                  <c:v>89.767759830695084</c:v>
                </c:pt>
                <c:pt idx="100">
                  <c:v>84.20010432246238</c:v>
                </c:pt>
                <c:pt idx="101">
                  <c:v>81.168607104000912</c:v>
                </c:pt>
                <c:pt idx="102">
                  <c:v>79.179300871650852</c:v>
                </c:pt>
                <c:pt idx="103">
                  <c:v>78.817972266650941</c:v>
                </c:pt>
                <c:pt idx="104">
                  <c:v>81.109016341832117</c:v>
                </c:pt>
                <c:pt idx="105">
                  <c:v>79.929534414692228</c:v>
                </c:pt>
                <c:pt idx="106">
                  <c:v>79.027603214640422</c:v>
                </c:pt>
                <c:pt idx="107">
                  <c:v>83.815627017673464</c:v>
                </c:pt>
                <c:pt idx="108">
                  <c:v>88.034249614538453</c:v>
                </c:pt>
                <c:pt idx="109">
                  <c:v>91.015830747605094</c:v>
                </c:pt>
                <c:pt idx="110">
                  <c:v>89.954993716628849</c:v>
                </c:pt>
                <c:pt idx="111">
                  <c:v>89.194634727016492</c:v>
                </c:pt>
                <c:pt idx="112">
                  <c:v>83.626979218783788</c:v>
                </c:pt>
                <c:pt idx="113">
                  <c:v>80.59548200032232</c:v>
                </c:pt>
                <c:pt idx="114">
                  <c:v>78.60617576797226</c:v>
                </c:pt>
                <c:pt idx="115">
                  <c:v>78.244847162972349</c:v>
                </c:pt>
                <c:pt idx="116">
                  <c:v>80.535891238153525</c:v>
                </c:pt>
                <c:pt idx="117">
                  <c:v>79.356409311013635</c:v>
                </c:pt>
                <c:pt idx="118">
                  <c:v>78.45447811096183</c:v>
                </c:pt>
                <c:pt idx="119">
                  <c:v>83.242501913994872</c:v>
                </c:pt>
                <c:pt idx="120">
                  <c:v>87.461124510859861</c:v>
                </c:pt>
                <c:pt idx="121">
                  <c:v>90.474852220622751</c:v>
                </c:pt>
                <c:pt idx="122">
                  <c:v>89.381868612950257</c:v>
                </c:pt>
                <c:pt idx="123">
                  <c:v>88.6215096233379</c:v>
                </c:pt>
                <c:pt idx="124">
                  <c:v>83.053854115105196</c:v>
                </c:pt>
                <c:pt idx="125">
                  <c:v>80.022356896643728</c:v>
                </c:pt>
                <c:pt idx="126">
                  <c:v>78.033050664293668</c:v>
                </c:pt>
                <c:pt idx="127">
                  <c:v>77.671722059293757</c:v>
                </c:pt>
                <c:pt idx="128">
                  <c:v>79.962766134474933</c:v>
                </c:pt>
                <c:pt idx="129">
                  <c:v>78.783284207335043</c:v>
                </c:pt>
                <c:pt idx="130">
                  <c:v>77.881353007283238</c:v>
                </c:pt>
                <c:pt idx="131">
                  <c:v>82.66937681031628</c:v>
                </c:pt>
                <c:pt idx="132">
                  <c:v>86.887999407181269</c:v>
                </c:pt>
                <c:pt idx="133">
                  <c:v>89.901727116944159</c:v>
                </c:pt>
                <c:pt idx="134">
                  <c:v>88.808743509271665</c:v>
                </c:pt>
                <c:pt idx="135">
                  <c:v>88.048384519659308</c:v>
                </c:pt>
                <c:pt idx="136">
                  <c:v>82.480729011426604</c:v>
                </c:pt>
                <c:pt idx="137">
                  <c:v>79.449231792965136</c:v>
                </c:pt>
                <c:pt idx="138">
                  <c:v>77.459925560615076</c:v>
                </c:pt>
                <c:pt idx="139">
                  <c:v>77.098596955615164</c:v>
                </c:pt>
                <c:pt idx="140">
                  <c:v>79.389641030796341</c:v>
                </c:pt>
                <c:pt idx="141">
                  <c:v>78.210159103656451</c:v>
                </c:pt>
                <c:pt idx="142">
                  <c:v>77.482121565391594</c:v>
                </c:pt>
                <c:pt idx="143">
                  <c:v>82.096251706637688</c:v>
                </c:pt>
                <c:pt idx="144">
                  <c:v>86.314874303502677</c:v>
                </c:pt>
                <c:pt idx="145">
                  <c:v>88.949844091595452</c:v>
                </c:pt>
                <c:pt idx="146">
                  <c:v>88.235618405593073</c:v>
                </c:pt>
                <c:pt idx="147">
                  <c:v>87.331410446646657</c:v>
                </c:pt>
                <c:pt idx="148">
                  <c:v>81.907603907748012</c:v>
                </c:pt>
                <c:pt idx="149">
                  <c:v>78.91373645140375</c:v>
                </c:pt>
                <c:pt idx="150">
                  <c:v>76.886800456936484</c:v>
                </c:pt>
                <c:pt idx="151">
                  <c:v>76.525471851936572</c:v>
                </c:pt>
                <c:pt idx="152">
                  <c:v>78.706941463186297</c:v>
                </c:pt>
                <c:pt idx="153">
                  <c:v>77.637033999977859</c:v>
                </c:pt>
                <c:pt idx="154">
                  <c:v>76.908996461713002</c:v>
                </c:pt>
                <c:pt idx="155">
                  <c:v>81.523126602959096</c:v>
                </c:pt>
                <c:pt idx="156">
                  <c:v>85.741749199824085</c:v>
                </c:pt>
                <c:pt idx="157">
                  <c:v>88.470825051777311</c:v>
                </c:pt>
                <c:pt idx="158">
                  <c:v>87.662493301914481</c:v>
                </c:pt>
                <c:pt idx="159">
                  <c:v>86.758285342968065</c:v>
                </c:pt>
                <c:pt idx="160">
                  <c:v>81.33447880406942</c:v>
                </c:pt>
                <c:pt idx="161">
                  <c:v>78.340611347725158</c:v>
                </c:pt>
                <c:pt idx="162">
                  <c:v>76.313675353257892</c:v>
                </c:pt>
                <c:pt idx="163">
                  <c:v>75.95234674825798</c:v>
                </c:pt>
                <c:pt idx="164">
                  <c:v>78.133816359507705</c:v>
                </c:pt>
                <c:pt idx="165">
                  <c:v>77.063908896299267</c:v>
                </c:pt>
                <c:pt idx="166">
                  <c:v>76.33587135803441</c:v>
                </c:pt>
                <c:pt idx="167">
                  <c:v>80.950001499280503</c:v>
                </c:pt>
                <c:pt idx="168">
                  <c:v>85.168624096145493</c:v>
                </c:pt>
                <c:pt idx="169">
                  <c:v>87.803593884238268</c:v>
                </c:pt>
                <c:pt idx="170">
                  <c:v>87.089368198235888</c:v>
                </c:pt>
                <c:pt idx="171">
                  <c:v>86.185160239289473</c:v>
                </c:pt>
                <c:pt idx="172">
                  <c:v>80.761353700390828</c:v>
                </c:pt>
                <c:pt idx="173">
                  <c:v>77.767486244046566</c:v>
                </c:pt>
                <c:pt idx="174">
                  <c:v>75.7405502495793</c:v>
                </c:pt>
                <c:pt idx="175">
                  <c:v>75.379221644579388</c:v>
                </c:pt>
                <c:pt idx="176">
                  <c:v>77.560691255829113</c:v>
                </c:pt>
                <c:pt idx="177">
                  <c:v>76.490783792620675</c:v>
                </c:pt>
                <c:pt idx="178">
                  <c:v>75.762746254355818</c:v>
                </c:pt>
                <c:pt idx="179">
                  <c:v>80.376876395601911</c:v>
                </c:pt>
                <c:pt idx="180">
                  <c:v>84.595498992466901</c:v>
                </c:pt>
                <c:pt idx="181">
                  <c:v>87.230468780559676</c:v>
                </c:pt>
                <c:pt idx="182">
                  <c:v>86.516243094557296</c:v>
                </c:pt>
                <c:pt idx="183">
                  <c:v>85.612035135610881</c:v>
                </c:pt>
                <c:pt idx="184">
                  <c:v>80.188228596712236</c:v>
                </c:pt>
                <c:pt idx="185">
                  <c:v>77.194361140367974</c:v>
                </c:pt>
                <c:pt idx="186">
                  <c:v>75.167425145900708</c:v>
                </c:pt>
                <c:pt idx="187">
                  <c:v>74.806096540900796</c:v>
                </c:pt>
                <c:pt idx="188">
                  <c:v>76.987566152150521</c:v>
                </c:pt>
                <c:pt idx="189">
                  <c:v>75.917658688942083</c:v>
                </c:pt>
                <c:pt idx="190">
                  <c:v>75.189621150677226</c:v>
                </c:pt>
                <c:pt idx="191">
                  <c:v>79.803751291923319</c:v>
                </c:pt>
                <c:pt idx="192">
                  <c:v>84.022373888788309</c:v>
                </c:pt>
                <c:pt idx="193">
                  <c:v>86.657343676881084</c:v>
                </c:pt>
                <c:pt idx="194">
                  <c:v>85.943117990878704</c:v>
                </c:pt>
                <c:pt idx="195">
                  <c:v>85.038910031932289</c:v>
                </c:pt>
                <c:pt idx="196">
                  <c:v>79.615103493033644</c:v>
                </c:pt>
                <c:pt idx="197">
                  <c:v>76.621236036689382</c:v>
                </c:pt>
                <c:pt idx="198">
                  <c:v>74.594300042222116</c:v>
                </c:pt>
                <c:pt idx="199">
                  <c:v>74.232971437222204</c:v>
                </c:pt>
                <c:pt idx="200">
                  <c:v>76.414441048471929</c:v>
                </c:pt>
                <c:pt idx="201">
                  <c:v>75.344533585263491</c:v>
                </c:pt>
                <c:pt idx="202">
                  <c:v>74.616496046998634</c:v>
                </c:pt>
                <c:pt idx="203">
                  <c:v>79.230626188244727</c:v>
                </c:pt>
                <c:pt idx="204">
                  <c:v>83.449248785109717</c:v>
                </c:pt>
                <c:pt idx="205">
                  <c:v>86.178324637062957</c:v>
                </c:pt>
                <c:pt idx="206">
                  <c:v>85.369992887200112</c:v>
                </c:pt>
                <c:pt idx="207">
                  <c:v>84.465784928253697</c:v>
                </c:pt>
                <c:pt idx="208">
                  <c:v>79.041978389355052</c:v>
                </c:pt>
                <c:pt idx="209">
                  <c:v>76.04811093301079</c:v>
                </c:pt>
                <c:pt idx="210">
                  <c:v>74.021174938543524</c:v>
                </c:pt>
                <c:pt idx="211">
                  <c:v>73.659846333543612</c:v>
                </c:pt>
                <c:pt idx="212">
                  <c:v>75.841315944793337</c:v>
                </c:pt>
                <c:pt idx="213">
                  <c:v>74.771408481584899</c:v>
                </c:pt>
                <c:pt idx="214">
                  <c:v>74.043370943320042</c:v>
                </c:pt>
                <c:pt idx="215">
                  <c:v>78.657501084566135</c:v>
                </c:pt>
                <c:pt idx="216">
                  <c:v>82.876123681431125</c:v>
                </c:pt>
                <c:pt idx="217">
                  <c:v>85.5110934695239</c:v>
                </c:pt>
                <c:pt idx="218">
                  <c:v>84.79686778352152</c:v>
                </c:pt>
                <c:pt idx="219">
                  <c:v>83.892659824575105</c:v>
                </c:pt>
                <c:pt idx="220">
                  <c:v>78.46885328567646</c:v>
                </c:pt>
                <c:pt idx="221">
                  <c:v>75.474985829332198</c:v>
                </c:pt>
                <c:pt idx="222">
                  <c:v>73.448049834864932</c:v>
                </c:pt>
                <c:pt idx="223">
                  <c:v>73.08672122986502</c:v>
                </c:pt>
                <c:pt idx="224">
                  <c:v>75.268190841114745</c:v>
                </c:pt>
                <c:pt idx="225">
                  <c:v>74.198283377906307</c:v>
                </c:pt>
                <c:pt idx="226">
                  <c:v>73.47024583964145</c:v>
                </c:pt>
                <c:pt idx="227">
                  <c:v>78.084375980887543</c:v>
                </c:pt>
                <c:pt idx="228">
                  <c:v>82.302998577752533</c:v>
                </c:pt>
                <c:pt idx="229">
                  <c:v>84.937968365845308</c:v>
                </c:pt>
                <c:pt idx="230">
                  <c:v>84.223742679842928</c:v>
                </c:pt>
                <c:pt idx="231">
                  <c:v>83.319534720896513</c:v>
                </c:pt>
                <c:pt idx="232">
                  <c:v>77.895728181997868</c:v>
                </c:pt>
                <c:pt idx="233">
                  <c:v>74.901860725653606</c:v>
                </c:pt>
                <c:pt idx="234">
                  <c:v>72.87492473118634</c:v>
                </c:pt>
                <c:pt idx="235">
                  <c:v>72.513596126186428</c:v>
                </c:pt>
                <c:pt idx="236">
                  <c:v>74.695065737436153</c:v>
                </c:pt>
                <c:pt idx="237">
                  <c:v>73.625158274227715</c:v>
                </c:pt>
                <c:pt idx="238">
                  <c:v>72.897120735962858</c:v>
                </c:pt>
                <c:pt idx="239">
                  <c:v>77.511250877208951</c:v>
                </c:pt>
                <c:pt idx="240">
                  <c:v>81.729873474073941</c:v>
                </c:pt>
                <c:pt idx="241">
                  <c:v>84.364843262166715</c:v>
                </c:pt>
                <c:pt idx="242">
                  <c:v>83.650617576164336</c:v>
                </c:pt>
                <c:pt idx="243">
                  <c:v>82.746409617217921</c:v>
                </c:pt>
                <c:pt idx="244">
                  <c:v>77.322603078319275</c:v>
                </c:pt>
                <c:pt idx="245">
                  <c:v>74.328735621975014</c:v>
                </c:pt>
                <c:pt idx="246">
                  <c:v>72.301799627507748</c:v>
                </c:pt>
                <c:pt idx="247">
                  <c:v>71.940471022507836</c:v>
                </c:pt>
                <c:pt idx="248">
                  <c:v>74.121940633757561</c:v>
                </c:pt>
                <c:pt idx="249">
                  <c:v>73.052033170549123</c:v>
                </c:pt>
                <c:pt idx="250">
                  <c:v>72.323995632284266</c:v>
                </c:pt>
                <c:pt idx="251">
                  <c:v>76.938125773530359</c:v>
                </c:pt>
                <c:pt idx="252">
                  <c:v>81.156748370395349</c:v>
                </c:pt>
                <c:pt idx="253">
                  <c:v>83.885824222348589</c:v>
                </c:pt>
                <c:pt idx="254">
                  <c:v>83.077492472485744</c:v>
                </c:pt>
                <c:pt idx="255">
                  <c:v>82.173284513539329</c:v>
                </c:pt>
                <c:pt idx="256">
                  <c:v>76.749477974640683</c:v>
                </c:pt>
                <c:pt idx="257">
                  <c:v>73.755610518296422</c:v>
                </c:pt>
                <c:pt idx="258">
                  <c:v>71.728674523829156</c:v>
                </c:pt>
                <c:pt idx="259">
                  <c:v>71.367345918829244</c:v>
                </c:pt>
                <c:pt idx="260">
                  <c:v>73.548815530078969</c:v>
                </c:pt>
                <c:pt idx="261">
                  <c:v>72.478908066870531</c:v>
                </c:pt>
                <c:pt idx="262">
                  <c:v>71.750870528605674</c:v>
                </c:pt>
                <c:pt idx="263">
                  <c:v>76.365000669851767</c:v>
                </c:pt>
                <c:pt idx="264">
                  <c:v>80.583623266716756</c:v>
                </c:pt>
                <c:pt idx="265">
                  <c:v>83.218593054809531</c:v>
                </c:pt>
                <c:pt idx="266">
                  <c:v>82.504367368807152</c:v>
                </c:pt>
                <c:pt idx="267">
                  <c:v>81.600159409860737</c:v>
                </c:pt>
                <c:pt idx="268">
                  <c:v>76.176352870962091</c:v>
                </c:pt>
                <c:pt idx="269">
                  <c:v>73.18248541461783</c:v>
                </c:pt>
                <c:pt idx="270">
                  <c:v>71.155549420150564</c:v>
                </c:pt>
                <c:pt idx="271">
                  <c:v>70.794220815150652</c:v>
                </c:pt>
                <c:pt idx="272">
                  <c:v>72.975690426400377</c:v>
                </c:pt>
                <c:pt idx="273">
                  <c:v>71.905782963191939</c:v>
                </c:pt>
                <c:pt idx="274">
                  <c:v>71.177745424927082</c:v>
                </c:pt>
                <c:pt idx="275">
                  <c:v>75.791875566173175</c:v>
                </c:pt>
                <c:pt idx="276">
                  <c:v>80.010498163038164</c:v>
                </c:pt>
                <c:pt idx="277">
                  <c:v>82.645467951130939</c:v>
                </c:pt>
                <c:pt idx="278">
                  <c:v>81.93124226512856</c:v>
                </c:pt>
                <c:pt idx="279">
                  <c:v>81.027034306182145</c:v>
                </c:pt>
                <c:pt idx="280">
                  <c:v>75.603227767283499</c:v>
                </c:pt>
                <c:pt idx="281">
                  <c:v>72.609360310939238</c:v>
                </c:pt>
                <c:pt idx="282">
                  <c:v>70.582424316471972</c:v>
                </c:pt>
                <c:pt idx="283">
                  <c:v>70.22109571147206</c:v>
                </c:pt>
                <c:pt idx="284">
                  <c:v>72.402565322721784</c:v>
                </c:pt>
                <c:pt idx="285">
                  <c:v>71.332657859513347</c:v>
                </c:pt>
                <c:pt idx="286">
                  <c:v>70.60462032124849</c:v>
                </c:pt>
                <c:pt idx="287">
                  <c:v>75.218750462494583</c:v>
                </c:pt>
                <c:pt idx="288">
                  <c:v>79.437373059359572</c:v>
                </c:pt>
                <c:pt idx="289">
                  <c:v>82.072342847452347</c:v>
                </c:pt>
                <c:pt idx="290">
                  <c:v>81.358117161449968</c:v>
                </c:pt>
                <c:pt idx="291">
                  <c:v>80.453909202503553</c:v>
                </c:pt>
                <c:pt idx="292">
                  <c:v>75.030102663604907</c:v>
                </c:pt>
                <c:pt idx="293">
                  <c:v>72.036235207260646</c:v>
                </c:pt>
                <c:pt idx="294">
                  <c:v>70.00929921279338</c:v>
                </c:pt>
                <c:pt idx="295">
                  <c:v>69.647970607793468</c:v>
                </c:pt>
                <c:pt idx="296">
                  <c:v>71.829440219043192</c:v>
                </c:pt>
                <c:pt idx="297">
                  <c:v>70.759532755834755</c:v>
                </c:pt>
                <c:pt idx="298">
                  <c:v>70.031495217569898</c:v>
                </c:pt>
                <c:pt idx="299">
                  <c:v>74.645625358815991</c:v>
                </c:pt>
                <c:pt idx="300">
                  <c:v>78.86424795568098</c:v>
                </c:pt>
                <c:pt idx="301">
                  <c:v>81.593323807634221</c:v>
                </c:pt>
                <c:pt idx="302">
                  <c:v>80.784992057771376</c:v>
                </c:pt>
                <c:pt idx="303">
                  <c:v>79.880784098824961</c:v>
                </c:pt>
                <c:pt idx="304">
                  <c:v>74.456977559926315</c:v>
                </c:pt>
                <c:pt idx="305">
                  <c:v>71.463110103582054</c:v>
                </c:pt>
                <c:pt idx="306">
                  <c:v>69.436174109114788</c:v>
                </c:pt>
                <c:pt idx="307">
                  <c:v>69.074845504114876</c:v>
                </c:pt>
                <c:pt idx="308">
                  <c:v>71.2563151153646</c:v>
                </c:pt>
                <c:pt idx="309">
                  <c:v>70.186407652156163</c:v>
                </c:pt>
                <c:pt idx="310">
                  <c:v>69.458370113891306</c:v>
                </c:pt>
                <c:pt idx="311">
                  <c:v>74.072500255137399</c:v>
                </c:pt>
                <c:pt idx="312">
                  <c:v>78.291122852002388</c:v>
                </c:pt>
                <c:pt idx="313">
                  <c:v>80.926092640095163</c:v>
                </c:pt>
                <c:pt idx="314">
                  <c:v>80.211866954092784</c:v>
                </c:pt>
                <c:pt idx="315">
                  <c:v>79.307658995146369</c:v>
                </c:pt>
                <c:pt idx="316">
                  <c:v>73.883852456247723</c:v>
                </c:pt>
                <c:pt idx="317">
                  <c:v>70.889984999903461</c:v>
                </c:pt>
                <c:pt idx="318">
                  <c:v>68.863049005436196</c:v>
                </c:pt>
                <c:pt idx="319">
                  <c:v>68.501720400436284</c:v>
                </c:pt>
                <c:pt idx="320">
                  <c:v>70.683190011686008</c:v>
                </c:pt>
                <c:pt idx="321">
                  <c:v>69.613282548477571</c:v>
                </c:pt>
                <c:pt idx="322">
                  <c:v>68.885245010212714</c:v>
                </c:pt>
                <c:pt idx="323">
                  <c:v>73.499375151458807</c:v>
                </c:pt>
                <c:pt idx="324">
                  <c:v>77.717997748323796</c:v>
                </c:pt>
                <c:pt idx="325">
                  <c:v>80.352967536416571</c:v>
                </c:pt>
                <c:pt idx="326">
                  <c:v>79.638741850414192</c:v>
                </c:pt>
                <c:pt idx="327">
                  <c:v>78.734533891467777</c:v>
                </c:pt>
                <c:pt idx="328">
                  <c:v>73.310727352569131</c:v>
                </c:pt>
                <c:pt idx="329">
                  <c:v>70.316859896224869</c:v>
                </c:pt>
                <c:pt idx="330">
                  <c:v>68.289923901757604</c:v>
                </c:pt>
                <c:pt idx="331">
                  <c:v>67.928595296757692</c:v>
                </c:pt>
                <c:pt idx="332">
                  <c:v>70.110064908007416</c:v>
                </c:pt>
                <c:pt idx="333">
                  <c:v>69.040157444798979</c:v>
                </c:pt>
                <c:pt idx="334">
                  <c:v>68.312119906534122</c:v>
                </c:pt>
                <c:pt idx="335">
                  <c:v>72.926250047780215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F5-4617-8B0D-AB001704D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455336"/>
        <c:axId val="837460256"/>
      </c:lineChart>
      <c:catAx>
        <c:axId val="83745533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37460256"/>
        <c:crosses val="autoZero"/>
        <c:auto val="1"/>
        <c:lblAlgn val="ctr"/>
        <c:lblOffset val="100"/>
        <c:noMultiLvlLbl val="0"/>
      </c:catAx>
      <c:valAx>
        <c:axId val="837460256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37455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'CU No Resid_Anual'!$B$1</c:f>
              <c:strCache>
                <c:ptCount val="1"/>
                <c:pt idx="0">
                  <c:v>Valores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'CU No Resid_Anual'!$B$2:$B$29</c:f>
              <c:numCache>
                <c:formatCode>#,##0.00\ </c:formatCode>
                <c:ptCount val="28"/>
                <c:pt idx="0">
                  <c:v>77.372192371475961</c:v>
                </c:pt>
                <c:pt idx="1">
                  <c:v>77.96961341727328</c:v>
                </c:pt>
                <c:pt idx="2">
                  <c:v>79.650849133837653</c:v>
                </c:pt>
                <c:pt idx="3">
                  <c:v>79.219256504358071</c:v>
                </c:pt>
                <c:pt idx="4">
                  <c:v>77.07721221664535</c:v>
                </c:pt>
                <c:pt idx="5">
                  <c:v>76.848319546668407</c:v>
                </c:pt>
                <c:pt idx="6">
                  <c:v>77.486503970183122</c:v>
                </c:pt>
                <c:pt idx="7">
                  <c:v>76.712718378756122</c:v>
                </c:pt>
                <c:pt idx="8">
                  <c:v>76.156711443416555</c:v>
                </c:pt>
                <c:pt idx="9">
                  <c:v>64.322662803879581</c:v>
                </c:pt>
                <c:pt idx="10">
                  <c:v>64.615951624571451</c:v>
                </c:pt>
                <c:pt idx="11">
                  <c:v>75.840561176396662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67-4701-B1B5-100E395E793C}"/>
            </c:ext>
          </c:extLst>
        </c:ser>
        <c:ser>
          <c:idx val="1"/>
          <c:order val="1"/>
          <c:tx>
            <c:strRef>
              <c:f>'CU No Resid_Anual'!$C$1</c:f>
              <c:strCache>
                <c:ptCount val="1"/>
                <c:pt idx="0">
                  <c:v>Previsión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'CU No Resid_Anual'!$A$2:$A$29</c:f>
              <c:numCache>
                <c:formatCode>General</c:formatCode>
                <c:ptCount val="2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</c:numCache>
            </c:numRef>
          </c:cat>
          <c:val>
            <c:numRef>
              <c:f>'CU No Resid_Anual'!$C$2:$C$29</c:f>
              <c:numCache>
                <c:formatCode>#,##0.00\ </c:formatCode>
                <c:ptCount val="28"/>
                <c:pt idx="11">
                  <c:v>75.840561176396662</c:v>
                </c:pt>
                <c:pt idx="12">
                  <c:v>75.172847499076582</c:v>
                </c:pt>
                <c:pt idx="13">
                  <c:v>74.918256696383139</c:v>
                </c:pt>
                <c:pt idx="14">
                  <c:v>74.663665893689711</c:v>
                </c:pt>
                <c:pt idx="15">
                  <c:v>74.409075090996268</c:v>
                </c:pt>
                <c:pt idx="16">
                  <c:v>74.154484288302839</c:v>
                </c:pt>
                <c:pt idx="17">
                  <c:v>73.899893485609397</c:v>
                </c:pt>
                <c:pt idx="18">
                  <c:v>73.645302682915968</c:v>
                </c:pt>
                <c:pt idx="19">
                  <c:v>73.390711880222526</c:v>
                </c:pt>
                <c:pt idx="20">
                  <c:v>73.136121077529097</c:v>
                </c:pt>
                <c:pt idx="21">
                  <c:v>72.881530274835654</c:v>
                </c:pt>
                <c:pt idx="22">
                  <c:v>72.626939472142226</c:v>
                </c:pt>
                <c:pt idx="23">
                  <c:v>72.372348669448783</c:v>
                </c:pt>
                <c:pt idx="24">
                  <c:v>72.117757866755355</c:v>
                </c:pt>
                <c:pt idx="25">
                  <c:v>71.863167064061912</c:v>
                </c:pt>
                <c:pt idx="26">
                  <c:v>71.608576261368484</c:v>
                </c:pt>
                <c:pt idx="27">
                  <c:v>71.353985458675041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67-4701-B1B5-100E395E793C}"/>
            </c:ext>
          </c:extLst>
        </c:ser>
        <c:ser>
          <c:idx val="2"/>
          <c:order val="2"/>
          <c:tx>
            <c:strRef>
              <c:f>'CU No Resid_Anual'!$D$1</c:f>
              <c:strCache>
                <c:ptCount val="1"/>
                <c:pt idx="0">
                  <c:v>Límite de confianza inferior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'CU No Resid_Anual'!$A$2:$A$29</c:f>
              <c:numCache>
                <c:formatCode>General</c:formatCode>
                <c:ptCount val="2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</c:numCache>
            </c:numRef>
          </c:cat>
          <c:val>
            <c:numRef>
              <c:f>'CU No Resid_Anual'!$D$2:$D$29</c:f>
              <c:numCache>
                <c:formatCode>#,##0.00\ </c:formatCode>
                <c:ptCount val="28"/>
                <c:pt idx="11">
                  <c:v>75.840561176396662</c:v>
                </c:pt>
                <c:pt idx="12">
                  <c:v>71.442448560546964</c:v>
                </c:pt>
                <c:pt idx="13">
                  <c:v>70.76843880236774</c:v>
                </c:pt>
                <c:pt idx="14">
                  <c:v>70.132284525261738</c:v>
                </c:pt>
                <c:pt idx="15">
                  <c:v>69.525104371670437</c:v>
                </c:pt>
                <c:pt idx="16">
                  <c:v>68.941015645883496</c:v>
                </c:pt>
                <c:pt idx="17">
                  <c:v>68.375883973523003</c:v>
                </c:pt>
                <c:pt idx="18">
                  <c:v>67.826672647560784</c:v>
                </c:pt>
                <c:pt idx="19">
                  <c:v>67.291073647478655</c:v>
                </c:pt>
                <c:pt idx="20">
                  <c:v>66.767284258739281</c:v>
                </c:pt>
                <c:pt idx="21">
                  <c:v>66.253864687382176</c:v>
                </c:pt>
                <c:pt idx="22">
                  <c:v>65.749643433487975</c:v>
                </c:pt>
                <c:pt idx="23">
                  <c:v>65.253652194278089</c:v>
                </c:pt>
                <c:pt idx="24">
                  <c:v>64.765079760460935</c:v>
                </c:pt>
                <c:pt idx="25">
                  <c:v>64.283238543322284</c:v>
                </c:pt>
                <c:pt idx="26">
                  <c:v>63.807539745075182</c:v>
                </c:pt>
                <c:pt idx="27">
                  <c:v>63.337474592309817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67-4701-B1B5-100E395E793C}"/>
            </c:ext>
          </c:extLst>
        </c:ser>
        <c:ser>
          <c:idx val="3"/>
          <c:order val="3"/>
          <c:tx>
            <c:strRef>
              <c:f>'CU No Resid_Anual'!$E$1</c:f>
              <c:strCache>
                <c:ptCount val="1"/>
                <c:pt idx="0">
                  <c:v>Límite de confianza superior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'CU No Resid_Anual'!$A$2:$A$29</c:f>
              <c:numCache>
                <c:formatCode>General</c:formatCode>
                <c:ptCount val="2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</c:numCache>
            </c:numRef>
          </c:cat>
          <c:val>
            <c:numRef>
              <c:f>'CU No Resid_Anual'!$E$2:$E$29</c:f>
              <c:numCache>
                <c:formatCode>#,##0.00\ </c:formatCode>
                <c:ptCount val="28"/>
                <c:pt idx="11">
                  <c:v>75.840561176396662</c:v>
                </c:pt>
                <c:pt idx="12">
                  <c:v>78.903246437606199</c:v>
                </c:pt>
                <c:pt idx="13">
                  <c:v>79.068074590398538</c:v>
                </c:pt>
                <c:pt idx="14">
                  <c:v>79.195047262117683</c:v>
                </c:pt>
                <c:pt idx="15">
                  <c:v>79.293045810322099</c:v>
                </c:pt>
                <c:pt idx="16">
                  <c:v>79.367952930722183</c:v>
                </c:pt>
                <c:pt idx="17">
                  <c:v>79.423902997695791</c:v>
                </c:pt>
                <c:pt idx="18">
                  <c:v>79.463932718271153</c:v>
                </c:pt>
                <c:pt idx="19">
                  <c:v>79.490350112966397</c:v>
                </c:pt>
                <c:pt idx="20">
                  <c:v>79.504957896318913</c:v>
                </c:pt>
                <c:pt idx="21">
                  <c:v>79.509195862289133</c:v>
                </c:pt>
                <c:pt idx="22">
                  <c:v>79.504235510796477</c:v>
                </c:pt>
                <c:pt idx="23">
                  <c:v>79.491045144619477</c:v>
                </c:pt>
                <c:pt idx="24">
                  <c:v>79.470435973049774</c:v>
                </c:pt>
                <c:pt idx="25">
                  <c:v>79.44309558480154</c:v>
                </c:pt>
                <c:pt idx="26">
                  <c:v>79.409612777661792</c:v>
                </c:pt>
                <c:pt idx="27">
                  <c:v>79.370496325040264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67-4701-B1B5-100E395E7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9734088"/>
        <c:axId val="569735072"/>
      </c:lineChart>
      <c:catAx>
        <c:axId val="569734088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9735072"/>
        <c:crosses val="autoZero"/>
        <c:auto val="1"/>
        <c:lblAlgn val="ctr"/>
        <c:lblOffset val="100"/>
        <c:noMultiLvlLbl val="0"/>
      </c:catAx>
      <c:valAx>
        <c:axId val="569735072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9734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L" sz="1400"/>
              <a:t>Clientes Reg AP</a:t>
            </a:r>
            <a:r>
              <a:rPr lang="es-CL" sz="1400" baseline="0"/>
              <a:t> (#)</a:t>
            </a:r>
            <a:endParaRPr lang="es-CL" sz="14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Datos históricos</c:v>
          </c:tx>
          <c:marker>
            <c:symbol val="none"/>
          </c:marker>
          <c:trendline>
            <c:trendlineType val="linear"/>
            <c:forward val="5"/>
            <c:dispRSqr val="1"/>
            <c:dispEq val="1"/>
            <c:trendlineLbl>
              <c:layout>
                <c:manualLayout>
                  <c:x val="0.24211249460286707"/>
                  <c:y val="0.13723410836271729"/>
                </c:manualLayout>
              </c:layout>
              <c:numFmt formatCode="General" sourceLinked="0"/>
            </c:trendlineLbl>
          </c:trendline>
          <c:xVal>
            <c:numRef>
              <c:f>'EMPRESA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'EMPRESA AP'!$D$6:$D$17</c:f>
              <c:numCache>
                <c:formatCode>#,##0</c:formatCode>
                <c:ptCount val="12"/>
                <c:pt idx="0">
                  <c:v>41021</c:v>
                </c:pt>
                <c:pt idx="1">
                  <c:v>42053</c:v>
                </c:pt>
                <c:pt idx="2">
                  <c:v>43185</c:v>
                </c:pt>
                <c:pt idx="3">
                  <c:v>43969</c:v>
                </c:pt>
                <c:pt idx="4">
                  <c:v>44780</c:v>
                </c:pt>
                <c:pt idx="5">
                  <c:v>45296</c:v>
                </c:pt>
                <c:pt idx="6">
                  <c:v>46245</c:v>
                </c:pt>
                <c:pt idx="7">
                  <c:v>47180</c:v>
                </c:pt>
                <c:pt idx="8">
                  <c:v>47736</c:v>
                </c:pt>
                <c:pt idx="9">
                  <c:v>48083</c:v>
                </c:pt>
                <c:pt idx="10">
                  <c:v>48983</c:v>
                </c:pt>
                <c:pt idx="11">
                  <c:v>50093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85-4C05-9EB9-628114696068}"/>
            </c:ext>
          </c:extLst>
        </c:ser>
        <c:ser>
          <c:idx val="1"/>
          <c:order val="1"/>
          <c:tx>
            <c:v>Proyec PD 2023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'EMPRESA AP'!$C$17:$C$33</c:f>
              <c:numCache>
                <c:formatCode>General</c:formatCode>
                <c:ptCount val="1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'EMPRESA AP'!$D$17:$D$33</c:f>
              <c:numCache>
                <c:formatCode>#,##0</c:formatCode>
                <c:ptCount val="17"/>
                <c:pt idx="0">
                  <c:v>50093</c:v>
                </c:pt>
                <c:pt idx="1">
                  <c:v>50872.175541021374</c:v>
                </c:pt>
                <c:pt idx="2">
                  <c:v>51653.467727360607</c:v>
                </c:pt>
                <c:pt idx="3">
                  <c:v>52432.643268381988</c:v>
                </c:pt>
                <c:pt idx="4">
                  <c:v>53211.818809403361</c:v>
                </c:pt>
                <c:pt idx="5">
                  <c:v>53990.994350424735</c:v>
                </c:pt>
                <c:pt idx="6">
                  <c:v>54772.286536763968</c:v>
                </c:pt>
                <c:pt idx="7">
                  <c:v>55551.462077785342</c:v>
                </c:pt>
                <c:pt idx="8">
                  <c:v>56330.637618806722</c:v>
                </c:pt>
                <c:pt idx="9">
                  <c:v>57109.813159828096</c:v>
                </c:pt>
                <c:pt idx="10">
                  <c:v>57891.105346167329</c:v>
                </c:pt>
                <c:pt idx="11">
                  <c:v>58670.280887188703</c:v>
                </c:pt>
                <c:pt idx="12">
                  <c:v>59449.456428210076</c:v>
                </c:pt>
                <c:pt idx="13">
                  <c:v>60228.63196923145</c:v>
                </c:pt>
                <c:pt idx="14">
                  <c:v>61009.92415557069</c:v>
                </c:pt>
                <c:pt idx="15">
                  <c:v>61789.099696592064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185-4C05-9EB9-628114696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61952"/>
        <c:axId val="200865664"/>
      </c:scatterChart>
      <c:valAx>
        <c:axId val="200861952"/>
        <c:scaling>
          <c:orientation val="minMax"/>
          <c:max val="2038"/>
          <c:min val="2010"/>
        </c:scaling>
        <c:delete val="0"/>
        <c:axPos val="b"/>
        <c:numFmt formatCode="General" sourceLinked="1"/>
        <c:majorTickMark val="out"/>
        <c:minorTickMark val="none"/>
        <c:tickLblPos val="nextTo"/>
        <c:crossAx val="200865664"/>
        <c:crosses val="autoZero"/>
        <c:crossBetween val="midCat"/>
        <c:majorUnit val="2"/>
      </c:valAx>
      <c:valAx>
        <c:axId val="200865664"/>
        <c:scaling>
          <c:orientation val="minMax"/>
          <c:min val="35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0086195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M3/AÑO</a:t>
            </a:r>
          </a:p>
        </c:rich>
      </c:tx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trendlineType val="linear"/>
            <c:forward val="17"/>
            <c:dispRSqr val="1"/>
            <c:dispEq val="1"/>
            <c:trendlineLbl>
              <c:layout>
                <c:manualLayout>
                  <c:x val="0.15543613298337708"/>
                  <c:y val="0.50847331583552058"/>
                </c:manualLayout>
              </c:layout>
              <c:numFmt formatCode="#,##0.00000" sourceLinked="0"/>
            </c:trendlineLbl>
          </c:trendline>
          <c:xVal>
            <c:numRef>
              <c:f>'RESIDENCIALES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'RESIDENCIALES AP'!$F$6:$F$17</c:f>
              <c:numCache>
                <c:formatCode>#,##0</c:formatCode>
                <c:ptCount val="12"/>
                <c:pt idx="0">
                  <c:v>5968710.6699999999</c:v>
                </c:pt>
                <c:pt idx="1">
                  <c:v>6218700.0099999998</c:v>
                </c:pt>
                <c:pt idx="2">
                  <c:v>6316584.6799999997</c:v>
                </c:pt>
                <c:pt idx="3">
                  <c:v>6477406.29</c:v>
                </c:pt>
                <c:pt idx="4">
                  <c:v>6855620.0700000003</c:v>
                </c:pt>
                <c:pt idx="5">
                  <c:v>7089393.4699999988</c:v>
                </c:pt>
                <c:pt idx="6">
                  <c:v>7287226.9899999993</c:v>
                </c:pt>
                <c:pt idx="7">
                  <c:v>7530981.080000001</c:v>
                </c:pt>
                <c:pt idx="8">
                  <c:v>7538074.5099999998</c:v>
                </c:pt>
                <c:pt idx="9">
                  <c:v>7631073.6499999994</c:v>
                </c:pt>
                <c:pt idx="10">
                  <c:v>7878154.7199999997</c:v>
                </c:pt>
                <c:pt idx="11">
                  <c:v>7985004.7699999996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204-4ACC-8F17-586144AAC40B}"/>
            </c:ext>
          </c:extLst>
        </c:ser>
        <c:ser>
          <c:idx val="1"/>
          <c:order val="1"/>
          <c:marker>
            <c:symbol val="none"/>
          </c:marker>
          <c:xVal>
            <c:numRef>
              <c:f>'RESIDENCIALES AP'!$C$17:$C$32</c:f>
              <c:numCache>
                <c:formatCode>General</c:formatCode>
                <c:ptCount val="16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'RESIDENCIALES AP'!$F$17:$F$32</c:f>
              <c:numCache>
                <c:formatCode>#,##0</c:formatCode>
                <c:ptCount val="16"/>
                <c:pt idx="0">
                  <c:v>7985004.7699999996</c:v>
                </c:pt>
                <c:pt idx="1">
                  <c:v>8225957.686278698</c:v>
                </c:pt>
                <c:pt idx="2">
                  <c:v>8423020.4733241908</c:v>
                </c:pt>
                <c:pt idx="3">
                  <c:v>8620995.2448477428</c:v>
                </c:pt>
                <c:pt idx="4">
                  <c:v>8821358.7591627017</c:v>
                </c:pt>
                <c:pt idx="5">
                  <c:v>9023740.0622465573</c:v>
                </c:pt>
                <c:pt idx="6">
                  <c:v>9228912.7718584239</c:v>
                </c:pt>
                <c:pt idx="7">
                  <c:v>9434936.5155319832</c:v>
                </c:pt>
                <c:pt idx="8">
                  <c:v>9643373.9490167275</c:v>
                </c:pt>
                <c:pt idx="9">
                  <c:v>9853829.1712703668</c:v>
                </c:pt>
                <c:pt idx="10">
                  <c:v>10067111.803448606</c:v>
                </c:pt>
                <c:pt idx="11">
                  <c:v>10281184.519272173</c:v>
                </c:pt>
                <c:pt idx="12">
                  <c:v>10497695.871926699</c:v>
                </c:pt>
                <c:pt idx="13">
                  <c:v>10716225.013350124</c:v>
                </c:pt>
                <c:pt idx="14">
                  <c:v>10937617.56809474</c:v>
                </c:pt>
                <c:pt idx="15">
                  <c:v>11159739.256068315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204-4ACC-8F17-586144AAC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861952"/>
        <c:axId val="200865664"/>
      </c:scatterChart>
      <c:valAx>
        <c:axId val="20086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0865664"/>
        <c:crosses val="autoZero"/>
        <c:crossBetween val="midCat"/>
      </c:valAx>
      <c:valAx>
        <c:axId val="200865664"/>
        <c:scaling>
          <c:orientation val="minMax"/>
          <c:min val="500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00861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CLIENTES</a:t>
            </a:r>
          </a:p>
        </c:rich>
      </c:tx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trendlineType val="linear"/>
            <c:forward val="16"/>
            <c:dispRSqr val="1"/>
            <c:dispEq val="1"/>
            <c:trendlineLbl>
              <c:layout>
                <c:manualLayout>
                  <c:x val="-4.4951494322878149E-2"/>
                  <c:y val="2.2218941382327211E-2"/>
                </c:manualLayout>
              </c:layout>
              <c:numFmt formatCode="#,##0.00000" sourceLinked="0"/>
            </c:trendlineLbl>
          </c:trendline>
          <c:xVal>
            <c:numRef>
              <c:f>'RESIDENCIALES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'RESIDENCIALES AP'!$D$6:$D$17</c:f>
              <c:numCache>
                <c:formatCode>#,##0</c:formatCode>
                <c:ptCount val="12"/>
                <c:pt idx="0">
                  <c:v>38510</c:v>
                </c:pt>
                <c:pt idx="1">
                  <c:v>39509</c:v>
                </c:pt>
                <c:pt idx="2">
                  <c:v>40641</c:v>
                </c:pt>
                <c:pt idx="3">
                  <c:v>41434</c:v>
                </c:pt>
                <c:pt idx="4">
                  <c:v>42233</c:v>
                </c:pt>
                <c:pt idx="5">
                  <c:v>42734</c:v>
                </c:pt>
                <c:pt idx="6">
                  <c:v>43624</c:v>
                </c:pt>
                <c:pt idx="7">
                  <c:v>44555</c:v>
                </c:pt>
                <c:pt idx="8">
                  <c:v>45087</c:v>
                </c:pt>
                <c:pt idx="9">
                  <c:v>45442</c:v>
                </c:pt>
                <c:pt idx="10">
                  <c:v>46329</c:v>
                </c:pt>
                <c:pt idx="11">
                  <c:v>47439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68E-446F-AAFD-B8A64A998DAE}"/>
            </c:ext>
          </c:extLst>
        </c:ser>
        <c:ser>
          <c:idx val="1"/>
          <c:order val="1"/>
          <c:marker>
            <c:symbol val="none"/>
          </c:marker>
          <c:xVal>
            <c:numRef>
              <c:f>'RESIDENCIALES AP'!$C$17:$C$32</c:f>
              <c:numCache>
                <c:formatCode>General</c:formatCode>
                <c:ptCount val="16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'RESIDENCIALES AP'!$D$17:$D$32</c:f>
              <c:numCache>
                <c:formatCode>#,##0</c:formatCode>
                <c:ptCount val="16"/>
                <c:pt idx="0">
                  <c:v>47439</c:v>
                </c:pt>
                <c:pt idx="1">
                  <c:v>48211.575541021375</c:v>
                </c:pt>
                <c:pt idx="2">
                  <c:v>48986.26772736061</c:v>
                </c:pt>
                <c:pt idx="3">
                  <c:v>49758.843268381985</c:v>
                </c:pt>
                <c:pt idx="4">
                  <c:v>50531.41880940336</c:v>
                </c:pt>
                <c:pt idx="5">
                  <c:v>51303.994350424735</c:v>
                </c:pt>
                <c:pt idx="6">
                  <c:v>52078.686536763969</c:v>
                </c:pt>
                <c:pt idx="7">
                  <c:v>52851.262077785344</c:v>
                </c:pt>
                <c:pt idx="8">
                  <c:v>53623.83761880672</c:v>
                </c:pt>
                <c:pt idx="9">
                  <c:v>54396.413159828095</c:v>
                </c:pt>
                <c:pt idx="10">
                  <c:v>55171.105346167329</c:v>
                </c:pt>
                <c:pt idx="11">
                  <c:v>55943.680887188704</c:v>
                </c:pt>
                <c:pt idx="12">
                  <c:v>56716.256428210079</c:v>
                </c:pt>
                <c:pt idx="13">
                  <c:v>57488.831969231454</c:v>
                </c:pt>
                <c:pt idx="14">
                  <c:v>58263.524155570689</c:v>
                </c:pt>
                <c:pt idx="15">
                  <c:v>59036.099696592064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68E-446F-AAFD-B8A64A998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285248"/>
        <c:axId val="121291136"/>
      </c:scatterChart>
      <c:valAx>
        <c:axId val="121285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1291136"/>
        <c:crosses val="autoZero"/>
        <c:crossBetween val="midCat"/>
      </c:valAx>
      <c:valAx>
        <c:axId val="121291136"/>
        <c:scaling>
          <c:orientation val="minMax"/>
          <c:min val="3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21285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M3/CLI/MES</a:t>
            </a:r>
          </a:p>
        </c:rich>
      </c:tx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'RESIDENCIALES AP'!$C$6:$C$17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xVal>
          <c:yVal>
            <c:numRef>
              <c:f>'RESIDENCIALES AP'!$G$6:$G$17</c:f>
              <c:numCache>
                <c:formatCode>0.00</c:formatCode>
                <c:ptCount val="12"/>
                <c:pt idx="0">
                  <c:v>12.915932376871808</c:v>
                </c:pt>
                <c:pt idx="1">
                  <c:v>13.116631674639534</c:v>
                </c:pt>
                <c:pt idx="2">
                  <c:v>12.951995685801693</c:v>
                </c:pt>
                <c:pt idx="3">
                  <c:v>13.027558466476806</c:v>
                </c:pt>
                <c:pt idx="4">
                  <c:v>13.527376044799091</c:v>
                </c:pt>
                <c:pt idx="5">
                  <c:v>13.824654588071946</c:v>
                </c:pt>
                <c:pt idx="6">
                  <c:v>13.920523469496912</c:v>
                </c:pt>
                <c:pt idx="7">
                  <c:v>14.08555171510867</c:v>
                </c:pt>
                <c:pt idx="8">
                  <c:v>13.932461149185649</c:v>
                </c:pt>
                <c:pt idx="9">
                  <c:v>13.994164080953007</c:v>
                </c:pt>
                <c:pt idx="10">
                  <c:v>14.170668335887528</c:v>
                </c:pt>
                <c:pt idx="11">
                  <c:v>14.026793654306934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1A-4CB7-8391-344956764E29}"/>
            </c:ext>
          </c:extLst>
        </c:ser>
        <c:ser>
          <c:idx val="1"/>
          <c:order val="1"/>
          <c:marker>
            <c:symbol val="none"/>
          </c:marker>
          <c:xVal>
            <c:numRef>
              <c:f>'RESIDENCIALES AP'!$C$17:$C$33</c:f>
              <c:numCache>
                <c:formatCode>General</c:formatCode>
                <c:ptCount val="1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</c:numCache>
            </c:numRef>
          </c:xVal>
          <c:yVal>
            <c:numRef>
              <c:f>'RESIDENCIALES AP'!$G$17:$G$33</c:f>
              <c:numCache>
                <c:formatCode>0.00</c:formatCode>
                <c:ptCount val="17"/>
                <c:pt idx="0">
                  <c:v>14.026793654306934</c:v>
                </c:pt>
                <c:pt idx="1">
                  <c:v>14.218503879287155</c:v>
                </c:pt>
                <c:pt idx="2">
                  <c:v>14.328880425911057</c:v>
                </c:pt>
                <c:pt idx="3">
                  <c:v>14.437961640890441</c:v>
                </c:pt>
                <c:pt idx="4">
                  <c:v>14.547646736438525</c:v>
                </c:pt>
                <c:pt idx="5">
                  <c:v>14.657305888977453</c:v>
                </c:pt>
                <c:pt idx="6">
                  <c:v>14.767577976042475</c:v>
                </c:pt>
                <c:pt idx="7">
                  <c:v>14.87655504745539</c:v>
                </c:pt>
                <c:pt idx="8">
                  <c:v>14.986142943815603</c:v>
                </c:pt>
                <c:pt idx="9">
                  <c:v>15.095709132998877</c:v>
                </c:pt>
                <c:pt idx="10">
                  <c:v>15.205894070037813</c:v>
                </c:pt>
                <c:pt idx="11">
                  <c:v>15.314783779310035</c:v>
                </c:pt>
                <c:pt idx="12">
                  <c:v>15.424290043446952</c:v>
                </c:pt>
                <c:pt idx="13">
                  <c:v>15.533777962134664</c:v>
                </c:pt>
                <c:pt idx="14">
                  <c:v>15.643889446866121</c:v>
                </c:pt>
                <c:pt idx="15">
                  <c:v>15.752705143438034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1A-4CB7-8391-344956764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16096"/>
        <c:axId val="121317632"/>
      </c:scatterChart>
      <c:valAx>
        <c:axId val="12131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1317632"/>
        <c:crosses val="autoZero"/>
        <c:crossBetween val="midCat"/>
      </c:valAx>
      <c:valAx>
        <c:axId val="121317632"/>
        <c:scaling>
          <c:orientation val="minMax"/>
          <c:min val="1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213160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7.xml"/><Relationship Id="rId1" Type="http://schemas.openxmlformats.org/officeDocument/2006/relationships/chart" Target="../charts/chart56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7" Type="http://schemas.openxmlformats.org/officeDocument/2006/relationships/chart" Target="../charts/chart24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4" Type="http://schemas.openxmlformats.org/officeDocument/2006/relationships/chart" Target="../charts/chart2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5.xml"/><Relationship Id="rId3" Type="http://schemas.openxmlformats.org/officeDocument/2006/relationships/chart" Target="../charts/chart30.xml"/><Relationship Id="rId7" Type="http://schemas.openxmlformats.org/officeDocument/2006/relationships/chart" Target="../charts/chart34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6" Type="http://schemas.openxmlformats.org/officeDocument/2006/relationships/chart" Target="../charts/chart33.xml"/><Relationship Id="rId5" Type="http://schemas.openxmlformats.org/officeDocument/2006/relationships/chart" Target="../charts/chart32.xml"/><Relationship Id="rId10" Type="http://schemas.openxmlformats.org/officeDocument/2006/relationships/chart" Target="../charts/chart37.xml"/><Relationship Id="rId4" Type="http://schemas.openxmlformats.org/officeDocument/2006/relationships/chart" Target="../charts/chart31.xml"/><Relationship Id="rId9" Type="http://schemas.openxmlformats.org/officeDocument/2006/relationships/chart" Target="../charts/chart36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5.xml"/><Relationship Id="rId3" Type="http://schemas.openxmlformats.org/officeDocument/2006/relationships/chart" Target="../charts/chart40.xml"/><Relationship Id="rId7" Type="http://schemas.openxmlformats.org/officeDocument/2006/relationships/chart" Target="../charts/chart44.xml"/><Relationship Id="rId12" Type="http://schemas.openxmlformats.org/officeDocument/2006/relationships/chart" Target="../charts/chart49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6" Type="http://schemas.openxmlformats.org/officeDocument/2006/relationships/chart" Target="../charts/chart43.xml"/><Relationship Id="rId11" Type="http://schemas.openxmlformats.org/officeDocument/2006/relationships/chart" Target="../charts/chart48.xml"/><Relationship Id="rId5" Type="http://schemas.openxmlformats.org/officeDocument/2006/relationships/chart" Target="../charts/chart42.xml"/><Relationship Id="rId10" Type="http://schemas.openxmlformats.org/officeDocument/2006/relationships/chart" Target="../charts/chart47.xml"/><Relationship Id="rId4" Type="http://schemas.openxmlformats.org/officeDocument/2006/relationships/chart" Target="../charts/chart41.xml"/><Relationship Id="rId9" Type="http://schemas.openxmlformats.org/officeDocument/2006/relationships/chart" Target="../charts/chart4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24765</xdr:colOff>
      <xdr:row>1</xdr:row>
      <xdr:rowOff>18415</xdr:rowOff>
    </xdr:from>
    <xdr:to>
      <xdr:col>21</xdr:col>
      <xdr:colOff>736600</xdr:colOff>
      <xdr:row>15</xdr:row>
      <xdr:rowOff>127001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AA3B7401-DA43-4023-917C-71C5E5D4E8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107950</xdr:colOff>
      <xdr:row>1</xdr:row>
      <xdr:rowOff>46355</xdr:rowOff>
    </xdr:from>
    <xdr:to>
      <xdr:col>16</xdr:col>
      <xdr:colOff>504190</xdr:colOff>
      <xdr:row>15</xdr:row>
      <xdr:rowOff>122555</xdr:rowOff>
    </xdr:to>
    <xdr:graphicFrame macro="">
      <xdr:nvGraphicFramePr>
        <xdr:cNvPr id="3" name="3 Gráfico">
          <a:extLst>
            <a:ext uri="{FF2B5EF4-FFF2-40B4-BE49-F238E27FC236}">
              <a16:creationId xmlns:a16="http://schemas.microsoft.com/office/drawing/2014/main" id="{140C75C6-2CFB-4086-A450-DD7FD9AC5F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50165</xdr:colOff>
      <xdr:row>17</xdr:row>
      <xdr:rowOff>31115</xdr:rowOff>
    </xdr:from>
    <xdr:to>
      <xdr:col>21</xdr:col>
      <xdr:colOff>762000</xdr:colOff>
      <xdr:row>32</xdr:row>
      <xdr:rowOff>63500</xdr:rowOff>
    </xdr:to>
    <xdr:graphicFrame macro="">
      <xdr:nvGraphicFramePr>
        <xdr:cNvPr id="4" name="4 Gráfico">
          <a:extLst>
            <a:ext uri="{FF2B5EF4-FFF2-40B4-BE49-F238E27FC236}">
              <a16:creationId xmlns:a16="http://schemas.microsoft.com/office/drawing/2014/main" id="{0B3C9BF6-53B7-4145-945A-E774B181CA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119380</xdr:colOff>
      <xdr:row>17</xdr:row>
      <xdr:rowOff>47624</xdr:rowOff>
    </xdr:from>
    <xdr:to>
      <xdr:col>16</xdr:col>
      <xdr:colOff>508000</xdr:colOff>
      <xdr:row>32</xdr:row>
      <xdr:rowOff>114299</xdr:rowOff>
    </xdr:to>
    <xdr:graphicFrame macro="">
      <xdr:nvGraphicFramePr>
        <xdr:cNvPr id="5" name="5 Gráfico">
          <a:extLst>
            <a:ext uri="{FF2B5EF4-FFF2-40B4-BE49-F238E27FC236}">
              <a16:creationId xmlns:a16="http://schemas.microsoft.com/office/drawing/2014/main" id="{2D545FBD-E906-4DAB-AA92-8E821B6BDE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0</xdr:colOff>
      <xdr:row>23</xdr:row>
      <xdr:rowOff>0</xdr:rowOff>
    </xdr:from>
    <xdr:to>
      <xdr:col>30</xdr:col>
      <xdr:colOff>212640</xdr:colOff>
      <xdr:row>41</xdr:row>
      <xdr:rowOff>20320</xdr:rowOff>
    </xdr:to>
    <xdr:graphicFrame macro="">
      <xdr:nvGraphicFramePr>
        <xdr:cNvPr id="7" name="2 Gráfico">
          <a:extLst>
            <a:ext uri="{FF2B5EF4-FFF2-40B4-BE49-F238E27FC236}">
              <a16:creationId xmlns:a16="http://schemas.microsoft.com/office/drawing/2014/main" id="{FB15EAFD-83A1-422A-B74B-9029FCD080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0</xdr:colOff>
      <xdr:row>23</xdr:row>
      <xdr:rowOff>0</xdr:rowOff>
    </xdr:from>
    <xdr:to>
      <xdr:col>38</xdr:col>
      <xdr:colOff>212640</xdr:colOff>
      <xdr:row>41</xdr:row>
      <xdr:rowOff>20320</xdr:rowOff>
    </xdr:to>
    <xdr:graphicFrame macro="">
      <xdr:nvGraphicFramePr>
        <xdr:cNvPr id="8" name="2 Gráfico">
          <a:extLst>
            <a:ext uri="{FF2B5EF4-FFF2-40B4-BE49-F238E27FC236}">
              <a16:creationId xmlns:a16="http://schemas.microsoft.com/office/drawing/2014/main" id="{0288151F-53CE-4709-B999-B50F541580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8</xdr:row>
      <xdr:rowOff>129540</xdr:rowOff>
    </xdr:from>
    <xdr:to>
      <xdr:col>17</xdr:col>
      <xdr:colOff>238125</xdr:colOff>
      <xdr:row>24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C52E01C-00A3-4D4A-986D-8E0AAE31F8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8</xdr:row>
      <xdr:rowOff>129540</xdr:rowOff>
    </xdr:from>
    <xdr:to>
      <xdr:col>17</xdr:col>
      <xdr:colOff>238125</xdr:colOff>
      <xdr:row>24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EECCFFF-D9A4-4881-97A4-76EDF68A40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3</xdr:row>
      <xdr:rowOff>34290</xdr:rowOff>
    </xdr:from>
    <xdr:to>
      <xdr:col>15</xdr:col>
      <xdr:colOff>772584</xdr:colOff>
      <xdr:row>20</xdr:row>
      <xdr:rowOff>116417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91CD504-88B4-48BF-B669-E5AE0C8C32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</xdr:colOff>
      <xdr:row>9</xdr:row>
      <xdr:rowOff>80010</xdr:rowOff>
    </xdr:from>
    <xdr:to>
      <xdr:col>14</xdr:col>
      <xdr:colOff>99060</xdr:colOff>
      <xdr:row>25</xdr:row>
      <xdr:rowOff>87630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B0E70E5-6B62-4228-945E-656954045C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8</xdr:row>
      <xdr:rowOff>129540</xdr:rowOff>
    </xdr:from>
    <xdr:to>
      <xdr:col>17</xdr:col>
      <xdr:colOff>238125</xdr:colOff>
      <xdr:row>24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FB1048D-C618-41C1-8EA5-66DBF8CD4E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2</xdr:row>
      <xdr:rowOff>148590</xdr:rowOff>
    </xdr:from>
    <xdr:to>
      <xdr:col>13</xdr:col>
      <xdr:colOff>295275</xdr:colOff>
      <xdr:row>18</xdr:row>
      <xdr:rowOff>158115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DCB088D-181A-46E3-A662-A873CAE84A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323850</xdr:colOff>
      <xdr:row>3</xdr:row>
      <xdr:rowOff>38100</xdr:rowOff>
    </xdr:from>
    <xdr:to>
      <xdr:col>22</xdr:col>
      <xdr:colOff>112395</xdr:colOff>
      <xdr:row>19</xdr:row>
      <xdr:rowOff>53340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AA91760-93D4-46E6-AA45-945B28FB5F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8</xdr:row>
      <xdr:rowOff>129540</xdr:rowOff>
    </xdr:from>
    <xdr:to>
      <xdr:col>17</xdr:col>
      <xdr:colOff>238125</xdr:colOff>
      <xdr:row>24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56F122B-511E-41E4-A1D9-7A0E364235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24765</xdr:colOff>
      <xdr:row>1</xdr:row>
      <xdr:rowOff>18415</xdr:rowOff>
    </xdr:from>
    <xdr:to>
      <xdr:col>22</xdr:col>
      <xdr:colOff>736600</xdr:colOff>
      <xdr:row>15</xdr:row>
      <xdr:rowOff>127001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136DB9D1-E05C-4AD0-841E-17CA62E7D6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107950</xdr:colOff>
      <xdr:row>1</xdr:row>
      <xdr:rowOff>46355</xdr:rowOff>
    </xdr:from>
    <xdr:to>
      <xdr:col>17</xdr:col>
      <xdr:colOff>504190</xdr:colOff>
      <xdr:row>15</xdr:row>
      <xdr:rowOff>122555</xdr:rowOff>
    </xdr:to>
    <xdr:graphicFrame macro="">
      <xdr:nvGraphicFramePr>
        <xdr:cNvPr id="3" name="3 Gráfico">
          <a:extLst>
            <a:ext uri="{FF2B5EF4-FFF2-40B4-BE49-F238E27FC236}">
              <a16:creationId xmlns:a16="http://schemas.microsoft.com/office/drawing/2014/main" id="{9FA55DC7-75EF-4501-9385-6424EBEE24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50165</xdr:colOff>
      <xdr:row>17</xdr:row>
      <xdr:rowOff>31115</xdr:rowOff>
    </xdr:from>
    <xdr:to>
      <xdr:col>22</xdr:col>
      <xdr:colOff>762000</xdr:colOff>
      <xdr:row>32</xdr:row>
      <xdr:rowOff>63500</xdr:rowOff>
    </xdr:to>
    <xdr:graphicFrame macro="">
      <xdr:nvGraphicFramePr>
        <xdr:cNvPr id="4" name="4 Gráfico">
          <a:extLst>
            <a:ext uri="{FF2B5EF4-FFF2-40B4-BE49-F238E27FC236}">
              <a16:creationId xmlns:a16="http://schemas.microsoft.com/office/drawing/2014/main" id="{1CF87608-002C-4CAC-B7DB-F5363E3957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119380</xdr:colOff>
      <xdr:row>17</xdr:row>
      <xdr:rowOff>47624</xdr:rowOff>
    </xdr:from>
    <xdr:to>
      <xdr:col>17</xdr:col>
      <xdr:colOff>508000</xdr:colOff>
      <xdr:row>32</xdr:row>
      <xdr:rowOff>114299</xdr:rowOff>
    </xdr:to>
    <xdr:graphicFrame macro="">
      <xdr:nvGraphicFramePr>
        <xdr:cNvPr id="5" name="5 Gráfico">
          <a:extLst>
            <a:ext uri="{FF2B5EF4-FFF2-40B4-BE49-F238E27FC236}">
              <a16:creationId xmlns:a16="http://schemas.microsoft.com/office/drawing/2014/main" id="{23C8D427-B34E-45B9-A01F-7B21213BBA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2</xdr:row>
      <xdr:rowOff>0</xdr:rowOff>
    </xdr:from>
    <xdr:to>
      <xdr:col>31</xdr:col>
      <xdr:colOff>212640</xdr:colOff>
      <xdr:row>21</xdr:row>
      <xdr:rowOff>20320</xdr:rowOff>
    </xdr:to>
    <xdr:graphicFrame macro="">
      <xdr:nvGraphicFramePr>
        <xdr:cNvPr id="6" name="2 Gráfico">
          <a:extLst>
            <a:ext uri="{FF2B5EF4-FFF2-40B4-BE49-F238E27FC236}">
              <a16:creationId xmlns:a16="http://schemas.microsoft.com/office/drawing/2014/main" id="{0BA0A685-0C52-40DD-9AF9-29C7621C63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24</xdr:col>
      <xdr:colOff>0</xdr:colOff>
      <xdr:row>23</xdr:row>
      <xdr:rowOff>0</xdr:rowOff>
    </xdr:from>
    <xdr:to>
      <xdr:col>31</xdr:col>
      <xdr:colOff>212640</xdr:colOff>
      <xdr:row>42</xdr:row>
      <xdr:rowOff>20320</xdr:rowOff>
    </xdr:to>
    <xdr:graphicFrame macro="">
      <xdr:nvGraphicFramePr>
        <xdr:cNvPr id="9" name="2 Gráfico">
          <a:extLst>
            <a:ext uri="{FF2B5EF4-FFF2-40B4-BE49-F238E27FC236}">
              <a16:creationId xmlns:a16="http://schemas.microsoft.com/office/drawing/2014/main" id="{11B3B1D7-F7F8-47B3-B16D-B7D0091E95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32</xdr:col>
      <xdr:colOff>0</xdr:colOff>
      <xdr:row>23</xdr:row>
      <xdr:rowOff>0</xdr:rowOff>
    </xdr:from>
    <xdr:to>
      <xdr:col>39</xdr:col>
      <xdr:colOff>212640</xdr:colOff>
      <xdr:row>42</xdr:row>
      <xdr:rowOff>20320</xdr:rowOff>
    </xdr:to>
    <xdr:graphicFrame macro="">
      <xdr:nvGraphicFramePr>
        <xdr:cNvPr id="11" name="2 Gráfico">
          <a:extLst>
            <a:ext uri="{FF2B5EF4-FFF2-40B4-BE49-F238E27FC236}">
              <a16:creationId xmlns:a16="http://schemas.microsoft.com/office/drawing/2014/main" id="{F6C16828-4DBF-4416-95E6-148A76F304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32</xdr:col>
      <xdr:colOff>0</xdr:colOff>
      <xdr:row>2</xdr:row>
      <xdr:rowOff>0</xdr:rowOff>
    </xdr:from>
    <xdr:to>
      <xdr:col>39</xdr:col>
      <xdr:colOff>212640</xdr:colOff>
      <xdr:row>21</xdr:row>
      <xdr:rowOff>20320</xdr:rowOff>
    </xdr:to>
    <xdr:graphicFrame macro="">
      <xdr:nvGraphicFramePr>
        <xdr:cNvPr id="12" name="2 Gráfico">
          <a:extLst>
            <a:ext uri="{FF2B5EF4-FFF2-40B4-BE49-F238E27FC236}">
              <a16:creationId xmlns:a16="http://schemas.microsoft.com/office/drawing/2014/main" id="{2DBAC455-B098-41CD-BA4D-F5836B9135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481329</xdr:colOff>
      <xdr:row>23</xdr:row>
      <xdr:rowOff>27305</xdr:rowOff>
    </xdr:from>
    <xdr:to>
      <xdr:col>25</xdr:col>
      <xdr:colOff>286384</xdr:colOff>
      <xdr:row>36</xdr:row>
      <xdr:rowOff>170180</xdr:rowOff>
    </xdr:to>
    <xdr:graphicFrame macro="">
      <xdr:nvGraphicFramePr>
        <xdr:cNvPr id="2" name="4 Gráfico">
          <a:extLst>
            <a:ext uri="{FF2B5EF4-FFF2-40B4-BE49-F238E27FC236}">
              <a16:creationId xmlns:a16="http://schemas.microsoft.com/office/drawing/2014/main" id="{EF8E33C8-8D75-460A-AF0D-AE7458BB43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415290</xdr:colOff>
      <xdr:row>1</xdr:row>
      <xdr:rowOff>63500</xdr:rowOff>
    </xdr:from>
    <xdr:to>
      <xdr:col>25</xdr:col>
      <xdr:colOff>232410</xdr:colOff>
      <xdr:row>20</xdr:row>
      <xdr:rowOff>38100</xdr:rowOff>
    </xdr:to>
    <xdr:graphicFrame macro="">
      <xdr:nvGraphicFramePr>
        <xdr:cNvPr id="3" name="5 Gráfico">
          <a:extLst>
            <a:ext uri="{FF2B5EF4-FFF2-40B4-BE49-F238E27FC236}">
              <a16:creationId xmlns:a16="http://schemas.microsoft.com/office/drawing/2014/main" id="{2A227B01-A467-49E5-8794-5224529BB0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783590</xdr:colOff>
      <xdr:row>24</xdr:row>
      <xdr:rowOff>157480</xdr:rowOff>
    </xdr:from>
    <xdr:to>
      <xdr:col>31</xdr:col>
      <xdr:colOff>300990</xdr:colOff>
      <xdr:row>36</xdr:row>
      <xdr:rowOff>61595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5BF7FB2C-1E29-46F4-BE1A-BBBB026400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179705</xdr:colOff>
      <xdr:row>1</xdr:row>
      <xdr:rowOff>73025</xdr:rowOff>
    </xdr:from>
    <xdr:to>
      <xdr:col>22</xdr:col>
      <xdr:colOff>179705</xdr:colOff>
      <xdr:row>17</xdr:row>
      <xdr:rowOff>149225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1AA6153D-16C7-4288-A8DF-7E2EE610D9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160020</xdr:colOff>
      <xdr:row>1</xdr:row>
      <xdr:rowOff>14605</xdr:rowOff>
    </xdr:from>
    <xdr:to>
      <xdr:col>15</xdr:col>
      <xdr:colOff>560070</xdr:colOff>
      <xdr:row>17</xdr:row>
      <xdr:rowOff>90805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175BA626-17BD-4820-8DA7-FF3A369030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68580</xdr:colOff>
      <xdr:row>18</xdr:row>
      <xdr:rowOff>173989</xdr:rowOff>
    </xdr:from>
    <xdr:to>
      <xdr:col>16</xdr:col>
      <xdr:colOff>462280</xdr:colOff>
      <xdr:row>33</xdr:row>
      <xdr:rowOff>59689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B8CF38A-E1B9-4DA9-9DBA-B11C5E68E7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121920</xdr:colOff>
      <xdr:row>18</xdr:row>
      <xdr:rowOff>142240</xdr:rowOff>
    </xdr:from>
    <xdr:to>
      <xdr:col>21</xdr:col>
      <xdr:colOff>519430</xdr:colOff>
      <xdr:row>33</xdr:row>
      <xdr:rowOff>22860</xdr:rowOff>
    </xdr:to>
    <xdr:graphicFrame macro="">
      <xdr:nvGraphicFramePr>
        <xdr:cNvPr id="6" name="4 Gráfico">
          <a:extLst>
            <a:ext uri="{FF2B5EF4-FFF2-40B4-BE49-F238E27FC236}">
              <a16:creationId xmlns:a16="http://schemas.microsoft.com/office/drawing/2014/main" id="{1A4D9BC2-214D-4F9C-91F8-6074466784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0</xdr:colOff>
      <xdr:row>20</xdr:row>
      <xdr:rowOff>0</xdr:rowOff>
    </xdr:from>
    <xdr:to>
      <xdr:col>29</xdr:col>
      <xdr:colOff>212640</xdr:colOff>
      <xdr:row>39</xdr:row>
      <xdr:rowOff>20320</xdr:rowOff>
    </xdr:to>
    <xdr:graphicFrame macro="">
      <xdr:nvGraphicFramePr>
        <xdr:cNvPr id="4" name="2 Gráfico">
          <a:extLst>
            <a:ext uri="{FF2B5EF4-FFF2-40B4-BE49-F238E27FC236}">
              <a16:creationId xmlns:a16="http://schemas.microsoft.com/office/drawing/2014/main" id="{DC6EFAA4-0ED3-4911-9123-D66CB0D6F7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30</xdr:col>
      <xdr:colOff>0</xdr:colOff>
      <xdr:row>20</xdr:row>
      <xdr:rowOff>0</xdr:rowOff>
    </xdr:from>
    <xdr:to>
      <xdr:col>37</xdr:col>
      <xdr:colOff>212640</xdr:colOff>
      <xdr:row>39</xdr:row>
      <xdr:rowOff>20320</xdr:rowOff>
    </xdr:to>
    <xdr:graphicFrame macro="">
      <xdr:nvGraphicFramePr>
        <xdr:cNvPr id="7" name="2 Gráfico">
          <a:extLst>
            <a:ext uri="{FF2B5EF4-FFF2-40B4-BE49-F238E27FC236}">
              <a16:creationId xmlns:a16="http://schemas.microsoft.com/office/drawing/2014/main" id="{319D5209-7197-4BC1-B485-4961EC7C02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0</xdr:colOff>
      <xdr:row>42</xdr:row>
      <xdr:rowOff>0</xdr:rowOff>
    </xdr:from>
    <xdr:to>
      <xdr:col>29</xdr:col>
      <xdr:colOff>208830</xdr:colOff>
      <xdr:row>61</xdr:row>
      <xdr:rowOff>16510</xdr:rowOff>
    </xdr:to>
    <xdr:graphicFrame macro="">
      <xdr:nvGraphicFramePr>
        <xdr:cNvPr id="8" name="2 Gráfico">
          <a:extLst>
            <a:ext uri="{FF2B5EF4-FFF2-40B4-BE49-F238E27FC236}">
              <a16:creationId xmlns:a16="http://schemas.microsoft.com/office/drawing/2014/main" id="{78EEB8DF-84E0-4072-B424-444FD930FB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139700</xdr:colOff>
      <xdr:row>2</xdr:row>
      <xdr:rowOff>88900</xdr:rowOff>
    </xdr:from>
    <xdr:to>
      <xdr:col>23</xdr:col>
      <xdr:colOff>139700</xdr:colOff>
      <xdr:row>18</xdr:row>
      <xdr:rowOff>165100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D12B9529-B066-4D63-BC85-BBAAA69045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139700</xdr:colOff>
      <xdr:row>21</xdr:row>
      <xdr:rowOff>88900</xdr:rowOff>
    </xdr:from>
    <xdr:to>
      <xdr:col>23</xdr:col>
      <xdr:colOff>139700</xdr:colOff>
      <xdr:row>36</xdr:row>
      <xdr:rowOff>165100</xdr:rowOff>
    </xdr:to>
    <xdr:graphicFrame macro="">
      <xdr:nvGraphicFramePr>
        <xdr:cNvPr id="4" name="1 Gráfico">
          <a:extLst>
            <a:ext uri="{FF2B5EF4-FFF2-40B4-BE49-F238E27FC236}">
              <a16:creationId xmlns:a16="http://schemas.microsoft.com/office/drawing/2014/main" id="{F69D4FD5-C040-4CF3-9FCD-1AFD20AFC5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33653</xdr:colOff>
      <xdr:row>2</xdr:row>
      <xdr:rowOff>29843</xdr:rowOff>
    </xdr:from>
    <xdr:to>
      <xdr:col>18</xdr:col>
      <xdr:colOff>437515</xdr:colOff>
      <xdr:row>18</xdr:row>
      <xdr:rowOff>132080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1CC3EB9-C2B2-9DB8-04A5-C2ACEAE26F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13266</xdr:colOff>
      <xdr:row>1</xdr:row>
      <xdr:rowOff>2688</xdr:rowOff>
    </xdr:from>
    <xdr:to>
      <xdr:col>40</xdr:col>
      <xdr:colOff>773907</xdr:colOff>
      <xdr:row>15</xdr:row>
      <xdr:rowOff>130969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2CB2D3F-AA1F-4A4D-AF9A-000E286B7A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17391</xdr:colOff>
      <xdr:row>0</xdr:row>
      <xdr:rowOff>221340</xdr:rowOff>
    </xdr:from>
    <xdr:to>
      <xdr:col>48</xdr:col>
      <xdr:colOff>17391</xdr:colOff>
      <xdr:row>15</xdr:row>
      <xdr:rowOff>163344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7A2C571-E3FC-4812-BD0B-47E599097E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48</xdr:col>
      <xdr:colOff>783907</xdr:colOff>
      <xdr:row>1</xdr:row>
      <xdr:rowOff>16193</xdr:rowOff>
    </xdr:from>
    <xdr:to>
      <xdr:col>55</xdr:col>
      <xdr:colOff>8097</xdr:colOff>
      <xdr:row>16</xdr:row>
      <xdr:rowOff>33813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178C260-5018-41D8-8EE4-8CB7CAFA4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11906</xdr:colOff>
      <xdr:row>36</xdr:row>
      <xdr:rowOff>23812</xdr:rowOff>
    </xdr:from>
    <xdr:to>
      <xdr:col>41</xdr:col>
      <xdr:colOff>11906</xdr:colOff>
      <xdr:row>55</xdr:row>
      <xdr:rowOff>13439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C930655D-A303-4AF6-ADA4-5D3A4D8881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0</xdr:colOff>
      <xdr:row>62</xdr:row>
      <xdr:rowOff>0</xdr:rowOff>
    </xdr:from>
    <xdr:to>
      <xdr:col>41</xdr:col>
      <xdr:colOff>0</xdr:colOff>
      <xdr:row>76</xdr:row>
      <xdr:rowOff>164413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B1FD6F18-40EA-4FC2-ADBB-BDFD7CF156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0</xdr:colOff>
      <xdr:row>18</xdr:row>
      <xdr:rowOff>11377</xdr:rowOff>
    </xdr:from>
    <xdr:to>
      <xdr:col>40</xdr:col>
      <xdr:colOff>760641</xdr:colOff>
      <xdr:row>33</xdr:row>
      <xdr:rowOff>139658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10EA4566-BC46-4428-9866-5EFA561AB4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41</xdr:col>
      <xdr:colOff>782318</xdr:colOff>
      <xdr:row>18</xdr:row>
      <xdr:rowOff>0</xdr:rowOff>
    </xdr:from>
    <xdr:to>
      <xdr:col>47</xdr:col>
      <xdr:colOff>782318</xdr:colOff>
      <xdr:row>33</xdr:row>
      <xdr:rowOff>177748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5988F24F-6882-4576-94F2-AEE6B65C58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48</xdr:col>
      <xdr:colOff>763021</xdr:colOff>
      <xdr:row>18</xdr:row>
      <xdr:rowOff>24882</xdr:rowOff>
    </xdr:from>
    <xdr:to>
      <xdr:col>54</xdr:col>
      <xdr:colOff>776833</xdr:colOff>
      <xdr:row>34</xdr:row>
      <xdr:rowOff>38692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A6EE8E95-E257-4B38-98E2-6A5ABBEACB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42</xdr:col>
      <xdr:colOff>0</xdr:colOff>
      <xdr:row>36</xdr:row>
      <xdr:rowOff>0</xdr:rowOff>
    </xdr:from>
    <xdr:to>
      <xdr:col>48</xdr:col>
      <xdr:colOff>0</xdr:colOff>
      <xdr:row>50</xdr:row>
      <xdr:rowOff>177747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A4C92E8C-F331-47EF-9BB0-0718B8A3AB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49</xdr:col>
      <xdr:colOff>0</xdr:colOff>
      <xdr:row>36</xdr:row>
      <xdr:rowOff>0</xdr:rowOff>
    </xdr:from>
    <xdr:to>
      <xdr:col>55</xdr:col>
      <xdr:colOff>21432</xdr:colOff>
      <xdr:row>51</xdr:row>
      <xdr:rowOff>21429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62D9451B-3CB4-431D-939B-E703D65228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21669</xdr:colOff>
      <xdr:row>148</xdr:row>
      <xdr:rowOff>164306</xdr:rowOff>
    </xdr:from>
    <xdr:to>
      <xdr:col>6</xdr:col>
      <xdr:colOff>555546</xdr:colOff>
      <xdr:row>164</xdr:row>
      <xdr:rowOff>51911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EAB0F8C-68A6-4B53-A146-BCC386238C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149</xdr:row>
      <xdr:rowOff>0</xdr:rowOff>
    </xdr:from>
    <xdr:to>
      <xdr:col>13</xdr:col>
      <xdr:colOff>537686</xdr:colOff>
      <xdr:row>164</xdr:row>
      <xdr:rowOff>71914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EA2B126-4322-4E71-822B-7387CA6B23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149</xdr:row>
      <xdr:rowOff>0</xdr:rowOff>
    </xdr:from>
    <xdr:to>
      <xdr:col>20</xdr:col>
      <xdr:colOff>577215</xdr:colOff>
      <xdr:row>164</xdr:row>
      <xdr:rowOff>68104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BBDB934-F57F-4FA1-B7C1-51ACFD2797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167</xdr:row>
      <xdr:rowOff>0</xdr:rowOff>
    </xdr:from>
    <xdr:to>
      <xdr:col>6</xdr:col>
      <xdr:colOff>533877</xdr:colOff>
      <xdr:row>182</xdr:row>
      <xdr:rowOff>66198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A453C2F-E083-4FAD-85BD-21AB051D7C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835581</xdr:colOff>
      <xdr:row>167</xdr:row>
      <xdr:rowOff>6668</xdr:rowOff>
    </xdr:from>
    <xdr:to>
      <xdr:col>13</xdr:col>
      <xdr:colOff>519827</xdr:colOff>
      <xdr:row>182</xdr:row>
      <xdr:rowOff>74771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A91C3A41-EFE8-4781-9426-3B382DCC01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764144</xdr:colOff>
      <xdr:row>167</xdr:row>
      <xdr:rowOff>6668</xdr:rowOff>
    </xdr:from>
    <xdr:to>
      <xdr:col>20</xdr:col>
      <xdr:colOff>559356</xdr:colOff>
      <xdr:row>182</xdr:row>
      <xdr:rowOff>70961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8A26124-F96A-47BE-802C-24DDB1CAA7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185</xdr:row>
      <xdr:rowOff>0</xdr:rowOff>
    </xdr:from>
    <xdr:to>
      <xdr:col>6</xdr:col>
      <xdr:colOff>533877</xdr:colOff>
      <xdr:row>200</xdr:row>
      <xdr:rowOff>66199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FD7A822D-47B4-4E78-BBA8-69301B27C2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835581</xdr:colOff>
      <xdr:row>185</xdr:row>
      <xdr:rowOff>6668</xdr:rowOff>
    </xdr:from>
    <xdr:to>
      <xdr:col>13</xdr:col>
      <xdr:colOff>519827</xdr:colOff>
      <xdr:row>200</xdr:row>
      <xdr:rowOff>74772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A5DD6289-3A8A-4051-9F75-80B210A2CA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764144</xdr:colOff>
      <xdr:row>185</xdr:row>
      <xdr:rowOff>6668</xdr:rowOff>
    </xdr:from>
    <xdr:to>
      <xdr:col>20</xdr:col>
      <xdr:colOff>559356</xdr:colOff>
      <xdr:row>200</xdr:row>
      <xdr:rowOff>70962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8A92DC59-489F-426E-8570-277064E13C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203</xdr:row>
      <xdr:rowOff>0</xdr:rowOff>
    </xdr:from>
    <xdr:to>
      <xdr:col>6</xdr:col>
      <xdr:colOff>533877</xdr:colOff>
      <xdr:row>218</xdr:row>
      <xdr:rowOff>60483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FBE4619A-3F28-45DA-8930-9CE6C33BE3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835581</xdr:colOff>
      <xdr:row>203</xdr:row>
      <xdr:rowOff>10478</xdr:rowOff>
    </xdr:from>
    <xdr:to>
      <xdr:col>13</xdr:col>
      <xdr:colOff>512207</xdr:colOff>
      <xdr:row>218</xdr:row>
      <xdr:rowOff>74771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941BA49-80E5-484F-92E2-45F5D17BBB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14</xdr:col>
      <xdr:colOff>764144</xdr:colOff>
      <xdr:row>203</xdr:row>
      <xdr:rowOff>10478</xdr:rowOff>
    </xdr:from>
    <xdr:to>
      <xdr:col>20</xdr:col>
      <xdr:colOff>551736</xdr:colOff>
      <xdr:row>218</xdr:row>
      <xdr:rowOff>67151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8A5CCFC1-872C-4B16-BB1D-CB48B2E93F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0</xdr:row>
      <xdr:rowOff>140970</xdr:rowOff>
    </xdr:from>
    <xdr:to>
      <xdr:col>16</xdr:col>
      <xdr:colOff>577215</xdr:colOff>
      <xdr:row>21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0EEB180-365B-F2CB-A946-5E1AD8F89C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rueda\Julio%20Rueda\Gerald\SISS\LISTADO%20DICIEMBRE%202003%20SIS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AlternateStartup" Target="Dropbox/AGUAS%20DECIMA/PTAS_JULIO_LAVIN/Respuestas_ICSARA/0%20Tablas%20Demanda%20PD%20A%20D&#233;cima_v2_ago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calidad (2)"/>
      <sheetName val="2.2 (2)"/>
      <sheetName val="2.2"/>
      <sheetName val="Localidad"/>
      <sheetName val="Base Datos"/>
      <sheetName val="agrupamiento por cargo"/>
      <sheetName val="cargos agrupados"/>
      <sheetName val="2.8"/>
      <sheetName val="UBICACION ORGANIGRAMA"/>
      <sheetName val="2.2 CON UBICACION ORGANIGRAMA"/>
      <sheetName val="Base Datos (2)"/>
      <sheetName val="2.2 CON APERTURA ORGANIGRA "/>
      <sheetName val="CODIF. ORGANIGRAMA"/>
      <sheetName val="Estadistica mensual"/>
      <sheetName val="DATOS"/>
      <sheetName val="BD"/>
      <sheetName val="ColumnasCombos"/>
      <sheetName val="D = 100 "/>
      <sheetName val="Familias-Sistemas-Escenar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 2018"/>
      <sheetName val="Cuadro 3-1 Población"/>
      <sheetName val="Cuadro 3-2 Coeficientes"/>
      <sheetName val="Cuadro 3-3 Demanda AP Regulada"/>
      <sheetName val="Cuadro 3-4 Demanda AP No Reg"/>
      <sheetName val="Cuadro 3-5 Demanda AP Total"/>
      <sheetName val="Cuadro 3-6 Demanda AS Regulada"/>
      <sheetName val="Anexo Tabla 1"/>
      <sheetName val="Anexo Tabla 2"/>
      <sheetName val="Anexo Tabla 3"/>
      <sheetName val="Anexo Tabla 4"/>
      <sheetName val="Anexo Tabla 5"/>
      <sheetName val="Anexo Tabla 6"/>
      <sheetName val="Anexo Tabla 7"/>
      <sheetName val="Anexo Tabla 8"/>
      <sheetName val="Anexo Tabla 9"/>
      <sheetName val="Anexo Tabla 10"/>
      <sheetName val="Anexo Tabla 11 y 12"/>
      <sheetName val="Anexo Tabla 13"/>
      <sheetName val="Anexo Tabla 14"/>
      <sheetName val="Anexo Tabla 15"/>
      <sheetName val="Anexo Tabla 16"/>
      <sheetName val="Anexo Tabla 17"/>
      <sheetName val="Anexo Tabla 18"/>
      <sheetName val="Anexo Tabla 19"/>
      <sheetName val="Anexo Tabla 20"/>
      <sheetName val="Anexo Tabla 21"/>
      <sheetName val="Anexo Tabla 22"/>
      <sheetName val="Anexo Tabla 23"/>
      <sheetName val="Anexo Tabla 24"/>
      <sheetName val="Anexo Tabla 25"/>
      <sheetName val="Anexo Tabla 26"/>
      <sheetName val="Anexo Tabla 27 y 28"/>
      <sheetName val="Anexo Tabla 29"/>
      <sheetName val="Anexo Tabla 30"/>
      <sheetName val="Anexo Tabla 31"/>
      <sheetName val="Anexo Tabla 32"/>
      <sheetName val="Anexo Tabla 33"/>
      <sheetName val="Factor Estacional"/>
    </sheetNames>
    <sheetDataSet>
      <sheetData sheetId="0"/>
      <sheetData sheetId="1">
        <row r="8">
          <cell r="W8">
            <v>145569</v>
          </cell>
        </row>
        <row r="17">
          <cell r="O17">
            <v>2.9441078042204527E-2</v>
          </cell>
        </row>
        <row r="29">
          <cell r="N29">
            <v>1.0645680456829565E-2</v>
          </cell>
        </row>
      </sheetData>
      <sheetData sheetId="2">
        <row r="10">
          <cell r="E10">
            <v>1.2591807486559918</v>
          </cell>
        </row>
        <row r="11">
          <cell r="E11">
            <v>1.5</v>
          </cell>
        </row>
      </sheetData>
      <sheetData sheetId="3">
        <row r="10">
          <cell r="O10">
            <v>0.05</v>
          </cell>
        </row>
      </sheetData>
      <sheetData sheetId="4"/>
      <sheetData sheetId="5"/>
      <sheetData sheetId="6">
        <row r="4">
          <cell r="U4">
            <v>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3">
          <cell r="E23">
            <v>0.1</v>
          </cell>
          <cell r="F23">
            <v>0.1</v>
          </cell>
        </row>
      </sheetData>
      <sheetData sheetId="35"/>
      <sheetData sheetId="36"/>
      <sheetData sheetId="37"/>
      <sheetData sheetId="3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8E47BAD-9999-41D5-B7B3-8851AFE4F7D7}" name="Tabla1" displayName="Tabla1" ref="A1:E337" totalsRowShown="0">
  <autoFilter ref="A1:E337" xr:uid="{18E47BAD-9999-41D5-B7B3-8851AFE4F7D7}"/>
  <tableColumns count="5">
    <tableColumn id="1" xr3:uid="{7DA903EC-6963-455D-B03F-0BADE2770DEC}" name="Escala de tiempo" dataDxfId="32"/>
    <tableColumn id="2" xr3:uid="{D2291836-FB8B-4DD3-893A-1F751BDA205A}" name="Valores"/>
    <tableColumn id="3" xr3:uid="{AC02E1C0-EB60-4847-B9D9-767D62E5FDCE}" name="Previsión" dataDxfId="31">
      <calculatedColumnFormula>_xlfn.FORECAST.ETS(A2,$B$2:$B$143,$A$2:$A$143,1,1)</calculatedColumnFormula>
    </tableColumn>
    <tableColumn id="4" xr3:uid="{BEA0ED76-A736-49D9-9E67-B352BE7155B6}" name="Límite de confianza inferior" dataDxfId="30">
      <calculatedColumnFormula>C2-_xlfn.FORECAST.ETS.CONFINT(A2,$B$2:$B$143,$A$2:$A$143,0.95,1,1)</calculatedColumnFormula>
    </tableColumn>
    <tableColumn id="5" xr3:uid="{9A7305D5-2C05-49C4-97C6-8A5E00731D70}" name="Límite de confianza superior" dataDxfId="29">
      <calculatedColumnFormula>C2+_xlfn.FORECAST.ETS.CONFINT(A2,$B$2:$B$143,$A$2:$A$143,0.95,1,1)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578B56B3-DAF3-491C-AD6C-7F14129E1208}" name="Tabla10" displayName="Tabla10" ref="A1:E337" totalsRowShown="0">
  <autoFilter ref="A1:E337" xr:uid="{9CE1F461-BE56-4614-8215-3FAE3C48BC40}"/>
  <tableColumns count="5">
    <tableColumn id="1" xr3:uid="{B544AD66-F02E-44D8-B14F-3A3592230420}" name="Escala de tiempo" dataDxfId="7"/>
    <tableColumn id="2" xr3:uid="{DC196F42-5697-4103-AEC6-C3C79D466ACD}" name="Valores"/>
    <tableColumn id="3" xr3:uid="{646F588F-59A0-4B93-AC44-9BC148099561}" name="Previsión" dataDxfId="6">
      <calculatedColumnFormula>_xlfn.FORECAST.ETS(A2,$B$2:$B$121,$A$2:$A$121,1,1)</calculatedColumnFormula>
    </tableColumn>
    <tableColumn id="4" xr3:uid="{A041B0A8-017B-48B1-9876-FFDAAF1A4CDB}" name="Límite de confianza inferior" dataDxfId="5">
      <calculatedColumnFormula>C2-_xlfn.FORECAST.ETS.CONFINT(A2,$B$2:$B$121,$A$2:$A$121,0.95,1,1)</calculatedColumnFormula>
    </tableColumn>
    <tableColumn id="5" xr3:uid="{10C22E3C-A786-47C0-9BDE-0C4812B4B840}" name="Límite de confianza superior" dataDxfId="4">
      <calculatedColumnFormula>C2+_xlfn.FORECAST.ETS.CONFINT(A2,$B$2:$B$121,$A$2:$A$121,0.95,1,1)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EA15DA6-628B-493A-9F45-53F57759C079}" name="Tabla6155" displayName="Tabla6155" ref="A1:E29" totalsRowShown="0">
  <autoFilter ref="A1:E29" xr:uid="{6C0F73DB-7DED-429A-9CA4-A671F79604CB}"/>
  <tableColumns count="5">
    <tableColumn id="1" xr3:uid="{155680CD-269A-4476-B605-5EA1B11AB59B}" name="Escala de tiempo"/>
    <tableColumn id="2" xr3:uid="{39DD398C-A60F-4CED-9FCB-5DE486D5B634}" name="Valores" dataDxfId="3"/>
    <tableColumn id="3" xr3:uid="{77D3352F-3B5F-4432-B916-48B35D40323D}" name="Previsión" dataDxfId="2"/>
    <tableColumn id="4" xr3:uid="{1C9E6F45-79CC-462B-A657-921A0E1FA072}" name="Límite de confianza inferior" dataDxfId="1"/>
    <tableColumn id="5" xr3:uid="{0A8DBE33-E1D0-490F-BCC6-7221BB78E043}" name="Límite de confianza superior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FDFAB2D-D765-4C27-8B2D-7D1954ECB37E}" name="Tabla6" displayName="Tabla6" ref="A1:E29" totalsRowShown="0">
  <autoFilter ref="A1:E29" xr:uid="{6C0F73DB-7DED-429A-9CA4-A671F79604CB}"/>
  <tableColumns count="5">
    <tableColumn id="1" xr3:uid="{B4DC1DBD-D191-44E5-B983-72C32AE46471}" name="Escala de tiempo"/>
    <tableColumn id="2" xr3:uid="{E5C97B88-CD19-438A-9AA5-EC21CB33AEFC}" name="Valores"/>
    <tableColumn id="3" xr3:uid="{A176BC89-18E9-4015-8689-C73714A3EEE5}" name="Previsión" dataDxfId="28"/>
    <tableColumn id="4" xr3:uid="{53DB81A1-43D0-41B6-BF3E-5917E7FB54AB}" name="Límite de confianza inferior" dataDxfId="27"/>
    <tableColumn id="5" xr3:uid="{9983B354-AF0C-45B9-A7E3-CBE5386C61BC}" name="Límite de confianza superior" dataDxfId="2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1D148E3-6E52-44FD-9889-29713E9AA1BB}" name="Tabla7" displayName="Tabla7" ref="G1:H8" totalsRowShown="0">
  <autoFilter ref="G1:H8" xr:uid="{A10152B9-3A58-4048-A9BA-D36AB7393F87}"/>
  <tableColumns count="2">
    <tableColumn id="1" xr3:uid="{72C342E4-5AD0-4943-9E24-223600984DB1}" name="Estadística"/>
    <tableColumn id="2" xr3:uid="{75BDEEE7-9D6A-467F-A47B-216EA62091AD}" name="Valor" dataDxfId="2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B1BB944-0DD2-4545-BBD3-9B4A5E267DEC}" name="Tabla69" displayName="Tabla69" ref="A1:E29" totalsRowShown="0">
  <autoFilter ref="A1:E29" xr:uid="{6C0F73DB-7DED-429A-9CA4-A671F79604CB}"/>
  <tableColumns count="5">
    <tableColumn id="1" xr3:uid="{295DC369-47C2-4CBA-8015-2FF53C53E722}" name="Escala de tiempo"/>
    <tableColumn id="2" xr3:uid="{662A5EEB-136A-461A-B4D6-B5EA60D04338}" name="Valores"/>
    <tableColumn id="3" xr3:uid="{BAC08BC9-5403-438D-8CC1-533D24613776}" name="Previsión" dataDxfId="24"/>
    <tableColumn id="4" xr3:uid="{612449F4-00FA-4ACF-AA4C-36038F925BEF}" name="Límite de confianza inferior" dataDxfId="23"/>
    <tableColumn id="5" xr3:uid="{BB1B796F-875A-4C20-866E-2AD6DA16242E}" name="Límite de confianza superior" dataDxfId="2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6CD52E2-F09E-4E8A-8DDD-8E80E426EA46}" name="Tabla710" displayName="Tabla710" ref="G1:H8" totalsRowShown="0">
  <autoFilter ref="G1:H8" xr:uid="{A10152B9-3A58-4048-A9BA-D36AB7393F87}"/>
  <tableColumns count="2">
    <tableColumn id="1" xr3:uid="{81CC4564-CB8F-4A8C-8403-2442A3C274DB}" name="Estadística"/>
    <tableColumn id="2" xr3:uid="{33206A46-A455-4588-8AFA-72066453E0ED}" name="Valor" dataDxfId="2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61B7201-2C81-4B01-986A-FFD153B359B1}" name="Tabla3" displayName="Tabla3" ref="A1:E337" totalsRowShown="0">
  <autoFilter ref="A1:E337" xr:uid="{C5F53580-466D-451F-9C81-35E054BA24C6}"/>
  <tableColumns count="5">
    <tableColumn id="1" xr3:uid="{464D9CBE-403F-4E60-8DB5-9BA1E1B033CD}" name="Escala de tiempo" dataDxfId="20"/>
    <tableColumn id="2" xr3:uid="{C0C8A669-A828-42CF-95DC-7AA959FF7608}" name="Valores"/>
    <tableColumn id="3" xr3:uid="{EAE535E0-CE39-4473-8D40-0ABE9A68C946}" name="Previsión" dataDxfId="19">
      <calculatedColumnFormula>_xlfn.FORECAST.ETS(A2,$B$2:$B$121,$A$2:$A$121,1,1)</calculatedColumnFormula>
    </tableColumn>
    <tableColumn id="4" xr3:uid="{33C370CD-27E7-4538-8DBF-F564E6C5E77E}" name="Límite de confianza inferior" dataDxfId="18">
      <calculatedColumnFormula>C2-_xlfn.FORECAST.ETS.CONFINT(A2,$B$2:$B$121,$A$2:$A$121,0.95,1,1)</calculatedColumnFormula>
    </tableColumn>
    <tableColumn id="5" xr3:uid="{021547E9-51BF-41B3-B63D-379F6F1301F3}" name="Límite de confianza superior" dataDxfId="17">
      <calculatedColumnFormula>C2+_xlfn.FORECAST.ETS.CONFINT(A2,$B$2:$B$121,$A$2:$A$121,0.95,1,1)</calculatedColumnFormula>
    </tableColumn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7ADB90E3-2CD7-4739-B27F-8F0B8006F3EF}" name="Tabla818" displayName="Tabla818" ref="A1:E337" totalsRowShown="0">
  <autoFilter ref="A1:E337" xr:uid="{679FC0AA-AB01-4AA8-A252-5D9CAE0D5D6F}"/>
  <tableColumns count="5">
    <tableColumn id="1" xr3:uid="{99D38ABB-75C6-473E-AC47-0E5BDC73037C}" name="Escala de tiempo" dataDxfId="16"/>
    <tableColumn id="2" xr3:uid="{36EB3765-CE3A-4D08-BBD5-D8D5BC075215}" name="Valores"/>
    <tableColumn id="3" xr3:uid="{B3C0A9C1-18B7-47C9-AFD0-CCA796A22B5C}" name="Previsión" dataDxfId="15">
      <calculatedColumnFormula>_xlfn.FORECAST.ETS(A2,$B$2:$B$121,$A$2:$A$121,1,1)</calculatedColumnFormula>
    </tableColumn>
    <tableColumn id="4" xr3:uid="{CF5913FA-A890-4CB9-9ECB-7EC0A072C7E3}" name="Límite de confianza inferior" dataDxfId="14">
      <calculatedColumnFormula>C2-_xlfn.FORECAST.ETS.CONFINT(A2,$B$2:$B$121,$A$2:$A$121,0.95,1,1)</calculatedColumnFormula>
    </tableColumn>
    <tableColumn id="5" xr3:uid="{68A9AF03-AE72-4FD8-B971-447BCB72A360}" name="Límite de confianza superior" dataDxfId="13">
      <calculatedColumnFormula>C2+_xlfn.FORECAST.ETS.CONFINT(A2,$B$2:$B$121,$A$2:$A$121,0.95,1,1)</calculatedColumnFormula>
    </tableColumn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2329CEF0-D975-4339-B04C-6964B03FA939}" name="Tabla919" displayName="Tabla919" ref="G1:H8" totalsRowShown="0">
  <autoFilter ref="G1:H8" xr:uid="{AC21AE02-4603-4489-BD6E-6A4B8BB0D3FA}"/>
  <tableColumns count="2">
    <tableColumn id="1" xr3:uid="{B114DD64-CC1D-4629-A5EA-E2AD17E2A2A2}" name="Estadística"/>
    <tableColumn id="2" xr3:uid="{FA1C100C-C54A-46C7-B7AF-2BB9C6D490BE}" name="Valor" dataDxfId="1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D39E26B7-417D-487F-AF4A-6C8A8396B73B}" name="Tabla615" displayName="Tabla615" ref="A1:E29" totalsRowShown="0">
  <autoFilter ref="A1:E29" xr:uid="{6C0F73DB-7DED-429A-9CA4-A671F79604CB}"/>
  <tableColumns count="5">
    <tableColumn id="1" xr3:uid="{70C7955E-E8DF-4AB8-A7ED-3AA7F8DF205C}" name="Escala de tiempo"/>
    <tableColumn id="2" xr3:uid="{B6BF9A78-8C0D-4319-B880-CE1F03E4F744}" name="Valores" dataDxfId="11"/>
    <tableColumn id="3" xr3:uid="{EF7A9EE8-02C6-4503-8F8D-BD7DD55B1C2B}" name="Previsión" dataDxfId="10"/>
    <tableColumn id="4" xr3:uid="{FCDD4A07-B3B2-45D8-82C2-7C47881CA4FB}" name="Límite de confianza inferior" dataDxfId="9"/>
    <tableColumn id="5" xr3:uid="{D05416D5-D102-4905-A92B-A7DDB0320347}" name="Límite de confianza superior" dataDxfId="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drawing" Target="../drawings/drawing13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14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drawing" Target="../drawings/drawing15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B515D-E8F3-4595-87F5-1FDC7821D55F}">
  <sheetPr codeName="Hoja4"/>
  <dimension ref="B2:X50"/>
  <sheetViews>
    <sheetView tabSelected="1" zoomScale="75" zoomScaleNormal="75" workbookViewId="0">
      <selection activeCell="I31" sqref="I31"/>
    </sheetView>
  </sheetViews>
  <sheetFormatPr baseColWidth="10" defaultRowHeight="14.4" x14ac:dyDescent="0.3"/>
  <cols>
    <col min="1" max="2" width="3.109375" customWidth="1"/>
    <col min="3" max="3" width="8.109375" customWidth="1"/>
    <col min="4" max="5" width="9.33203125" customWidth="1"/>
    <col min="8" max="8" width="9.109375" customWidth="1"/>
    <col min="9" max="9" width="8.6640625" customWidth="1"/>
    <col min="10" max="10" width="12.109375" customWidth="1"/>
    <col min="11" max="11" width="15.6640625" customWidth="1"/>
  </cols>
  <sheetData>
    <row r="2" spans="2:23" x14ac:dyDescent="0.3">
      <c r="C2" s="59" t="s">
        <v>84</v>
      </c>
      <c r="D2" s="60"/>
      <c r="E2" s="60"/>
      <c r="F2" s="60"/>
      <c r="G2" s="60"/>
      <c r="H2" s="60"/>
      <c r="I2" s="60"/>
    </row>
    <row r="3" spans="2:23" x14ac:dyDescent="0.3">
      <c r="D3" s="41"/>
      <c r="E3" s="41"/>
      <c r="F3" s="41"/>
    </row>
    <row r="5" spans="2:23" x14ac:dyDescent="0.3">
      <c r="B5" s="45"/>
      <c r="C5" s="45"/>
      <c r="D5" s="57" t="s">
        <v>43</v>
      </c>
      <c r="E5" s="57"/>
      <c r="F5" s="57" t="s">
        <v>44</v>
      </c>
      <c r="G5" s="45"/>
      <c r="H5" s="45"/>
      <c r="I5" s="45"/>
      <c r="K5" s="3"/>
    </row>
    <row r="6" spans="2:23" x14ac:dyDescent="0.3">
      <c r="B6">
        <v>1</v>
      </c>
      <c r="C6">
        <v>2011</v>
      </c>
      <c r="D6" s="41">
        <f>+'RESIDENCIALES AP'!D6+'NO RESIDENCIALES AP'!$D6</f>
        <v>41021</v>
      </c>
      <c r="E6" s="41"/>
      <c r="F6" s="41">
        <f>+'RESIDENCIALES AP'!F6+'NO RESIDENCIALES AP'!F6</f>
        <v>8301482.2699999996</v>
      </c>
      <c r="G6" s="38">
        <f t="shared" ref="G6:G32" si="0">+F6/D6/12</f>
        <v>16.864293634154862</v>
      </c>
      <c r="K6" s="41"/>
      <c r="W6" s="41"/>
    </row>
    <row r="7" spans="2:23" x14ac:dyDescent="0.3">
      <c r="B7">
        <f>+B6+1</f>
        <v>2</v>
      </c>
      <c r="C7">
        <f>+C6+1</f>
        <v>2012</v>
      </c>
      <c r="D7" s="41">
        <f>+'RESIDENCIALES AP'!D7+'NO RESIDENCIALES AP'!$D7</f>
        <v>42053</v>
      </c>
      <c r="E7" s="5">
        <f t="shared" ref="E7:E14" si="1">+D7/D6-1</f>
        <v>2.5157845981326643E-2</v>
      </c>
      <c r="F7" s="41">
        <f>+'RESIDENCIALES AP'!F7+'NO RESIDENCIALES AP'!F7</f>
        <v>8596617.2800000012</v>
      </c>
      <c r="G7" s="38">
        <f t="shared" si="0"/>
        <v>17.035283412202066</v>
      </c>
      <c r="H7" s="5">
        <f t="shared" ref="H7:H32" si="2">+G7/G6-1</f>
        <v>1.0139160391568591E-2</v>
      </c>
      <c r="I7" s="44">
        <f t="shared" ref="I7:I32" si="3">+G7-G6</f>
        <v>0.17098977804720406</v>
      </c>
      <c r="J7" s="41">
        <f t="shared" ref="J7:J32" si="4">+D7-D6</f>
        <v>1032</v>
      </c>
      <c r="K7" s="41"/>
      <c r="W7" s="41"/>
    </row>
    <row r="8" spans="2:23" x14ac:dyDescent="0.3">
      <c r="B8">
        <f t="shared" ref="B8:C23" si="5">+B7+1</f>
        <v>3</v>
      </c>
      <c r="C8">
        <f t="shared" si="5"/>
        <v>2013</v>
      </c>
      <c r="D8" s="41">
        <f>+'RESIDENCIALES AP'!D8+'NO RESIDENCIALES AP'!$D8</f>
        <v>43185</v>
      </c>
      <c r="E8" s="5">
        <f t="shared" si="1"/>
        <v>2.6918412479490117E-2</v>
      </c>
      <c r="F8" s="41">
        <f>+'RESIDENCIALES AP'!F8+'NO RESIDENCIALES AP'!F8</f>
        <v>8748882.6600000001</v>
      </c>
      <c r="G8" s="38">
        <f t="shared" si="0"/>
        <v>16.882564663656364</v>
      </c>
      <c r="H8" s="5">
        <f t="shared" si="2"/>
        <v>-8.9648492983869232E-3</v>
      </c>
      <c r="I8" s="44">
        <f t="shared" si="3"/>
        <v>-0.152718748545702</v>
      </c>
      <c r="J8" s="41">
        <f t="shared" si="4"/>
        <v>1132</v>
      </c>
      <c r="K8" s="41"/>
      <c r="W8" s="41"/>
    </row>
    <row r="9" spans="2:23" x14ac:dyDescent="0.3">
      <c r="B9">
        <f t="shared" si="5"/>
        <v>4</v>
      </c>
      <c r="C9">
        <f t="shared" si="5"/>
        <v>2014</v>
      </c>
      <c r="D9" s="41">
        <f>+'RESIDENCIALES AP'!D9+'NO RESIDENCIALES AP'!$D9</f>
        <v>43969</v>
      </c>
      <c r="E9" s="5">
        <f t="shared" si="1"/>
        <v>1.8154451777237401E-2</v>
      </c>
      <c r="F9" s="41">
        <f>+'RESIDENCIALES AP'!F9+'NO RESIDENCIALES AP'!F9</f>
        <v>8895019.5599999987</v>
      </c>
      <c r="G9" s="38">
        <f t="shared" si="0"/>
        <v>16.858505537992674</v>
      </c>
      <c r="H9" s="5">
        <f t="shared" si="2"/>
        <v>-1.4250871323764347E-3</v>
      </c>
      <c r="I9" s="44">
        <f t="shared" si="3"/>
        <v>-2.4059125663690395E-2</v>
      </c>
      <c r="J9" s="41">
        <f t="shared" si="4"/>
        <v>784</v>
      </c>
      <c r="K9" s="41"/>
      <c r="W9" s="41"/>
    </row>
    <row r="10" spans="2:23" x14ac:dyDescent="0.3">
      <c r="B10">
        <f t="shared" si="5"/>
        <v>5</v>
      </c>
      <c r="C10">
        <f t="shared" si="5"/>
        <v>2015</v>
      </c>
      <c r="D10" s="41">
        <f>+'RESIDENCIALES AP'!D10+'NO RESIDENCIALES AP'!$D10</f>
        <v>44780</v>
      </c>
      <c r="E10" s="5">
        <f t="shared" si="1"/>
        <v>1.8444813391252923E-2</v>
      </c>
      <c r="F10" s="41">
        <f>+'RESIDENCIALES AP'!F10+'NO RESIDENCIALES AP'!F10</f>
        <v>9205164.7300000004</v>
      </c>
      <c r="G10" s="38">
        <f t="shared" si="0"/>
        <v>17.130349728301326</v>
      </c>
      <c r="H10" s="5">
        <f t="shared" si="2"/>
        <v>1.6125046772148321E-2</v>
      </c>
      <c r="I10" s="44">
        <f t="shared" si="3"/>
        <v>0.27184419030865214</v>
      </c>
      <c r="J10" s="41">
        <f t="shared" si="4"/>
        <v>811</v>
      </c>
      <c r="K10" s="41"/>
      <c r="W10" s="41"/>
    </row>
    <row r="11" spans="2:23" x14ac:dyDescent="0.3">
      <c r="B11">
        <f t="shared" si="5"/>
        <v>6</v>
      </c>
      <c r="C11">
        <f t="shared" si="5"/>
        <v>2016</v>
      </c>
      <c r="D11" s="41">
        <f>+'RESIDENCIALES AP'!D11+'NO RESIDENCIALES AP'!$D11</f>
        <v>45296</v>
      </c>
      <c r="E11" s="5">
        <f t="shared" si="1"/>
        <v>1.1523001339883931E-2</v>
      </c>
      <c r="F11" s="41">
        <f>+'RESIDENCIALES AP'!F11+'NO RESIDENCIALES AP'!F11</f>
        <v>9449097.9699999988</v>
      </c>
      <c r="G11" s="38">
        <f t="shared" si="0"/>
        <v>17.38398160617567</v>
      </c>
      <c r="H11" s="5">
        <f t="shared" si="2"/>
        <v>1.4805995318082354E-2</v>
      </c>
      <c r="I11" s="44">
        <f t="shared" si="3"/>
        <v>0.25363187787434427</v>
      </c>
      <c r="J11" s="41">
        <f t="shared" si="4"/>
        <v>516</v>
      </c>
      <c r="K11" s="41"/>
      <c r="W11" s="41"/>
    </row>
    <row r="12" spans="2:23" x14ac:dyDescent="0.3">
      <c r="B12">
        <f t="shared" si="5"/>
        <v>7</v>
      </c>
      <c r="C12">
        <f t="shared" si="5"/>
        <v>2017</v>
      </c>
      <c r="D12" s="41">
        <f>+'RESIDENCIALES AP'!D12+'NO RESIDENCIALES AP'!$D12</f>
        <v>46245</v>
      </c>
      <c r="E12" s="5">
        <f t="shared" si="1"/>
        <v>2.0951077357824088E-2</v>
      </c>
      <c r="F12" s="41">
        <f>+'RESIDENCIALES AP'!F12+'NO RESIDENCIALES AP'!F12</f>
        <v>9678073.0700000003</v>
      </c>
      <c r="G12" s="38">
        <f t="shared" si="0"/>
        <v>17.439854885212817</v>
      </c>
      <c r="H12" s="5">
        <f t="shared" si="2"/>
        <v>3.2140668520552751E-3</v>
      </c>
      <c r="I12" s="44">
        <f t="shared" si="3"/>
        <v>5.5873279037147228E-2</v>
      </c>
      <c r="J12" s="41">
        <f t="shared" si="4"/>
        <v>949</v>
      </c>
      <c r="K12" s="41"/>
      <c r="W12" s="41"/>
    </row>
    <row r="13" spans="2:23" x14ac:dyDescent="0.3">
      <c r="B13">
        <f t="shared" si="5"/>
        <v>8</v>
      </c>
      <c r="C13">
        <f t="shared" si="5"/>
        <v>2018</v>
      </c>
      <c r="D13" s="41">
        <f>+'RESIDENCIALES AP'!D13+'NO RESIDENCIALES AP'!$D13</f>
        <v>47180</v>
      </c>
      <c r="E13" s="5">
        <f t="shared" si="1"/>
        <v>2.0218401989404278E-2</v>
      </c>
      <c r="F13" s="41">
        <f>+'RESIDENCIALES AP'!F13+'NO RESIDENCIALES AP'!F13</f>
        <v>9946050.8800000008</v>
      </c>
      <c r="G13" s="38">
        <f t="shared" si="0"/>
        <v>17.56756196128303</v>
      </c>
      <c r="H13" s="5">
        <f t="shared" si="2"/>
        <v>7.3227143752494506E-3</v>
      </c>
      <c r="I13" s="44">
        <f t="shared" si="3"/>
        <v>0.12770707607021237</v>
      </c>
      <c r="J13" s="41">
        <f t="shared" si="4"/>
        <v>935</v>
      </c>
      <c r="K13" s="41"/>
      <c r="W13" s="41"/>
    </row>
    <row r="14" spans="2:23" x14ac:dyDescent="0.3">
      <c r="B14">
        <f t="shared" si="5"/>
        <v>9</v>
      </c>
      <c r="C14">
        <f t="shared" si="5"/>
        <v>2019</v>
      </c>
      <c r="D14" s="41">
        <f>+'RESIDENCIALES AP'!D14+'NO RESIDENCIALES AP'!$D14</f>
        <v>47736</v>
      </c>
      <c r="E14" s="5">
        <f t="shared" si="1"/>
        <v>1.1784654514624737E-2</v>
      </c>
      <c r="F14" s="41">
        <f>+'RESIDENCIALES AP'!F14+'NO RESIDENCIALES AP'!F14</f>
        <v>9941884.9499999993</v>
      </c>
      <c r="G14" s="38">
        <f t="shared" si="0"/>
        <v>17.355673129294452</v>
      </c>
      <c r="H14" s="5">
        <f t="shared" si="2"/>
        <v>-1.2061368131534578E-2</v>
      </c>
      <c r="I14" s="44">
        <f t="shared" si="3"/>
        <v>-0.21188883198857766</v>
      </c>
      <c r="J14" s="41">
        <f t="shared" si="4"/>
        <v>556</v>
      </c>
      <c r="K14" s="41"/>
      <c r="W14" s="41"/>
    </row>
    <row r="15" spans="2:23" x14ac:dyDescent="0.3">
      <c r="B15">
        <f t="shared" si="5"/>
        <v>10</v>
      </c>
      <c r="C15">
        <f t="shared" si="5"/>
        <v>2020</v>
      </c>
      <c r="D15" s="41">
        <f>+'RESIDENCIALES AP'!D15+'NO RESIDENCIALES AP'!$D15</f>
        <v>48083</v>
      </c>
      <c r="E15" s="55">
        <f>+D15/D14-1</f>
        <v>7.2691469750292281E-3</v>
      </c>
      <c r="F15" s="41">
        <f>+'RESIDENCIALES AP'!F15+'NO RESIDENCIALES AP'!F15</f>
        <v>9673704.129999999</v>
      </c>
      <c r="G15" s="38">
        <f t="shared" si="0"/>
        <v>16.765634649113682</v>
      </c>
      <c r="H15" s="55">
        <f t="shared" si="2"/>
        <v>-3.3996865220102035E-2</v>
      </c>
      <c r="I15" s="56">
        <f t="shared" si="3"/>
        <v>-0.59003848018076965</v>
      </c>
      <c r="J15" s="41">
        <f t="shared" si="4"/>
        <v>347</v>
      </c>
      <c r="K15" s="41"/>
      <c r="W15" s="41"/>
    </row>
    <row r="16" spans="2:23" x14ac:dyDescent="0.3">
      <c r="B16">
        <f t="shared" si="5"/>
        <v>11</v>
      </c>
      <c r="C16">
        <f t="shared" si="5"/>
        <v>2021</v>
      </c>
      <c r="D16" s="41">
        <f>+'RESIDENCIALES AP'!D16+'NO RESIDENCIALES AP'!$D16</f>
        <v>48983</v>
      </c>
      <c r="E16" s="55">
        <f t="shared" ref="E16:E32" si="6">+D16/D15-1</f>
        <v>1.8717634091050872E-2</v>
      </c>
      <c r="F16" s="41">
        <f>+'RESIDENCIALES AP'!F16+'NO RESIDENCIALES AP'!F16</f>
        <v>9932489.6699999999</v>
      </c>
      <c r="G16" s="38">
        <f t="shared" si="0"/>
        <v>16.897851754690404</v>
      </c>
      <c r="H16" s="55">
        <f t="shared" si="2"/>
        <v>7.8861974714277139E-3</v>
      </c>
      <c r="I16" s="56">
        <f t="shared" si="3"/>
        <v>0.13221710557672139</v>
      </c>
      <c r="J16" s="41">
        <f t="shared" si="4"/>
        <v>900</v>
      </c>
      <c r="K16" s="41"/>
      <c r="W16" s="41"/>
    </row>
    <row r="17" spans="2:23" x14ac:dyDescent="0.3">
      <c r="B17" s="45">
        <v>0</v>
      </c>
      <c r="C17" s="45">
        <f t="shared" si="5"/>
        <v>2022</v>
      </c>
      <c r="D17" s="58">
        <f>+'RESIDENCIALES AP'!D17+'NO RESIDENCIALES AP'!$D17</f>
        <v>50093</v>
      </c>
      <c r="E17" s="47">
        <f t="shared" si="6"/>
        <v>2.2660923177428849E-2</v>
      </c>
      <c r="F17" s="58">
        <f>+'RESIDENCIALES AP'!F17+'NO RESIDENCIALES AP'!F17</f>
        <v>10398706.469999999</v>
      </c>
      <c r="G17" s="48">
        <f t="shared" si="0"/>
        <v>17.299001307567924</v>
      </c>
      <c r="H17" s="47">
        <f t="shared" si="2"/>
        <v>2.3739677605241871E-2</v>
      </c>
      <c r="I17" s="49">
        <f t="shared" si="3"/>
        <v>0.40114955287751997</v>
      </c>
      <c r="J17" s="58">
        <f>+D17-D16</f>
        <v>1110</v>
      </c>
      <c r="K17" s="41"/>
      <c r="M17" s="41"/>
      <c r="W17" s="41"/>
    </row>
    <row r="18" spans="2:23" x14ac:dyDescent="0.3">
      <c r="B18">
        <v>1</v>
      </c>
      <c r="C18">
        <f t="shared" si="5"/>
        <v>2023</v>
      </c>
      <c r="D18" s="41">
        <f>+'RESIDENCIALES AP'!D18+'NO RESIDENCIALES AP'!$D18</f>
        <v>50872.175541021374</v>
      </c>
      <c r="E18" s="5">
        <f t="shared" si="6"/>
        <v>1.5554579302924143E-2</v>
      </c>
      <c r="F18" s="41">
        <f>+'RESIDENCIALES AP'!F18+'NO RESIDENCIALES AP'!F18</f>
        <v>10645661.809496483</v>
      </c>
      <c r="G18" s="38">
        <f t="shared" si="0"/>
        <v>17.438579630024915</v>
      </c>
      <c r="H18" s="5">
        <f t="shared" si="2"/>
        <v>8.0685769065713675E-3</v>
      </c>
      <c r="I18" s="44">
        <f t="shared" si="3"/>
        <v>0.13957832245699109</v>
      </c>
      <c r="J18" s="41">
        <f t="shared" si="4"/>
        <v>779.17554102137365</v>
      </c>
      <c r="K18" s="41"/>
      <c r="M18" s="41"/>
      <c r="W18" s="41"/>
    </row>
    <row r="19" spans="2:23" x14ac:dyDescent="0.3">
      <c r="B19">
        <f t="shared" ref="B19:C32" si="7">+B18+1</f>
        <v>2</v>
      </c>
      <c r="C19">
        <f t="shared" si="5"/>
        <v>2024</v>
      </c>
      <c r="D19" s="41">
        <f>+'RESIDENCIALES AP'!D19+'NO RESIDENCIALES AP'!$D19</f>
        <v>51653.467727360607</v>
      </c>
      <c r="E19" s="5">
        <f t="shared" si="6"/>
        <v>1.5357947208474165E-2</v>
      </c>
      <c r="F19" s="41">
        <f>+'RESIDENCIALES AP'!F19+'NO RESIDENCIALES AP'!F19</f>
        <v>10848727.019759759</v>
      </c>
      <c r="G19" s="38">
        <f t="shared" si="0"/>
        <v>17.502418032257363</v>
      </c>
      <c r="H19" s="5">
        <f t="shared" si="2"/>
        <v>3.6607569874862467E-3</v>
      </c>
      <c r="I19" s="44">
        <f t="shared" si="3"/>
        <v>6.3838402232448743E-2</v>
      </c>
      <c r="J19" s="41">
        <f t="shared" si="4"/>
        <v>781.29218633923301</v>
      </c>
      <c r="K19" s="41"/>
      <c r="M19" s="41"/>
      <c r="W19" s="41"/>
    </row>
    <row r="20" spans="2:23" x14ac:dyDescent="0.3">
      <c r="B20">
        <f t="shared" si="7"/>
        <v>3</v>
      </c>
      <c r="C20">
        <f t="shared" si="5"/>
        <v>2025</v>
      </c>
      <c r="D20" s="41">
        <f>+'RESIDENCIALES AP'!D20+'NO RESIDENCIALES AP'!$D20</f>
        <v>52432.643268381988</v>
      </c>
      <c r="E20" s="5">
        <f t="shared" si="6"/>
        <v>1.5084670503325182E-2</v>
      </c>
      <c r="F20" s="41">
        <f>+'RESIDENCIALES AP'!F20+'NO RESIDENCIALES AP'!F20</f>
        <v>11052704.214501096</v>
      </c>
      <c r="G20" s="38">
        <f t="shared" si="0"/>
        <v>17.566512522117616</v>
      </c>
      <c r="H20" s="5">
        <f t="shared" si="2"/>
        <v>3.66203628219397E-3</v>
      </c>
      <c r="I20" s="44">
        <f t="shared" si="3"/>
        <v>6.4094489860252679E-2</v>
      </c>
      <c r="J20" s="41">
        <f t="shared" si="4"/>
        <v>779.17554102138092</v>
      </c>
      <c r="K20" s="41"/>
      <c r="M20" s="41"/>
      <c r="W20" s="41"/>
    </row>
    <row r="21" spans="2:23" x14ac:dyDescent="0.3">
      <c r="B21">
        <f t="shared" si="7"/>
        <v>4</v>
      </c>
      <c r="C21">
        <f t="shared" si="5"/>
        <v>2026</v>
      </c>
      <c r="D21" s="41">
        <f>+'RESIDENCIALES AP'!D21+'NO RESIDENCIALES AP'!$D21</f>
        <v>53211.818809403361</v>
      </c>
      <c r="E21" s="5">
        <f t="shared" si="6"/>
        <v>1.4860504686614373E-2</v>
      </c>
      <c r="F21" s="41">
        <f>+'RESIDENCIALES AP'!F21+'NO RESIDENCIALES AP'!F21</f>
        <v>11259070.152033839</v>
      </c>
      <c r="G21" s="38">
        <f t="shared" si="0"/>
        <v>17.632470887031875</v>
      </c>
      <c r="H21" s="5">
        <f t="shared" si="2"/>
        <v>3.7547785783440535E-3</v>
      </c>
      <c r="I21" s="44">
        <f t="shared" si="3"/>
        <v>6.5958364914258993E-2</v>
      </c>
      <c r="J21" s="41">
        <f t="shared" si="4"/>
        <v>779.17554102137365</v>
      </c>
      <c r="K21" s="41"/>
      <c r="M21" s="41"/>
      <c r="W21" s="41"/>
    </row>
    <row r="22" spans="2:23" x14ac:dyDescent="0.3">
      <c r="B22">
        <f t="shared" si="7"/>
        <v>5</v>
      </c>
      <c r="C22">
        <f t="shared" si="5"/>
        <v>2027</v>
      </c>
      <c r="D22" s="41">
        <f>+'RESIDENCIALES AP'!D22+'NO RESIDENCIALES AP'!$D22</f>
        <v>53990.994350424735</v>
      </c>
      <c r="E22" s="5">
        <f t="shared" si="6"/>
        <v>1.4642903746858504E-2</v>
      </c>
      <c r="F22" s="41">
        <f>+'RESIDENCIALES AP'!F22+'NO RESIDENCIALES AP'!F22</f>
        <v>11467453.87833548</v>
      </c>
      <c r="G22" s="38">
        <f t="shared" si="0"/>
        <v>17.699639875597864</v>
      </c>
      <c r="H22" s="5">
        <f t="shared" si="2"/>
        <v>3.8093917180597181E-3</v>
      </c>
      <c r="I22" s="44">
        <f t="shared" si="3"/>
        <v>6.7168988565988741E-2</v>
      </c>
      <c r="J22" s="41">
        <f t="shared" si="4"/>
        <v>779.17554102137365</v>
      </c>
      <c r="K22" s="41"/>
      <c r="M22" s="41"/>
      <c r="W22" s="41"/>
    </row>
    <row r="23" spans="2:23" x14ac:dyDescent="0.3">
      <c r="B23">
        <f t="shared" si="7"/>
        <v>6</v>
      </c>
      <c r="C23">
        <f t="shared" si="5"/>
        <v>2028</v>
      </c>
      <c r="D23" s="41">
        <f>+'RESIDENCIALES AP'!D23+'NO RESIDENCIALES AP'!$D23</f>
        <v>54772.286536763968</v>
      </c>
      <c r="E23" s="5">
        <f t="shared" si="6"/>
        <v>1.4470787132911722E-2</v>
      </c>
      <c r="F23" s="41">
        <f>+'RESIDENCIALES AP'!F23+'NO RESIDENCIALES AP'!F23</f>
        <v>11678629.011165131</v>
      </c>
      <c r="G23" s="38">
        <f t="shared" si="0"/>
        <v>17.768458207610557</v>
      </c>
      <c r="H23" s="5">
        <f t="shared" si="2"/>
        <v>3.8881204643927969E-3</v>
      </c>
      <c r="I23" s="44">
        <f t="shared" si="3"/>
        <v>6.8818332012693162E-2</v>
      </c>
      <c r="J23" s="41">
        <f t="shared" si="4"/>
        <v>781.29218633923301</v>
      </c>
      <c r="K23" s="41"/>
      <c r="M23" s="41"/>
      <c r="W23" s="41"/>
    </row>
    <row r="24" spans="2:23" x14ac:dyDescent="0.3">
      <c r="B24">
        <f t="shared" si="7"/>
        <v>7</v>
      </c>
      <c r="C24">
        <f t="shared" si="7"/>
        <v>2029</v>
      </c>
      <c r="D24" s="41">
        <f>+'RESIDENCIALES AP'!D24+'NO RESIDENCIALES AP'!$D24</f>
        <v>55551.462077785342</v>
      </c>
      <c r="E24" s="5">
        <f t="shared" si="6"/>
        <v>1.4225726006497519E-2</v>
      </c>
      <c r="F24" s="41">
        <f>+'RESIDENCIALES AP'!F24+'NO RESIDENCIALES AP'!F24</f>
        <v>11890655.178056475</v>
      </c>
      <c r="G24" s="38">
        <f t="shared" si="0"/>
        <v>17.837297065507041</v>
      </c>
      <c r="H24" s="5">
        <f t="shared" si="2"/>
        <v>3.8742167211220924E-3</v>
      </c>
      <c r="I24" s="44">
        <f t="shared" si="3"/>
        <v>6.8838857896484029E-2</v>
      </c>
      <c r="J24" s="41">
        <f t="shared" si="4"/>
        <v>779.17554102137365</v>
      </c>
      <c r="K24" s="41"/>
      <c r="M24" s="41"/>
      <c r="W24" s="41"/>
    </row>
    <row r="25" spans="2:23" x14ac:dyDescent="0.3">
      <c r="B25">
        <f t="shared" si="7"/>
        <v>8</v>
      </c>
      <c r="C25">
        <f t="shared" si="7"/>
        <v>2030</v>
      </c>
      <c r="D25" s="41">
        <f>+'RESIDENCIALES AP'!D25+'NO RESIDENCIALES AP'!$D25</f>
        <v>56330.637618806722</v>
      </c>
      <c r="E25" s="5">
        <f t="shared" si="6"/>
        <v>1.4026193224767836E-2</v>
      </c>
      <c r="F25" s="41">
        <f>+'RESIDENCIALES AP'!F25+'NO RESIDENCIALES AP'!F25</f>
        <v>12105095.034759004</v>
      </c>
      <c r="G25" s="38">
        <f t="shared" si="0"/>
        <v>17.907802258330257</v>
      </c>
      <c r="H25" s="5">
        <f t="shared" si="2"/>
        <v>3.952683669744772E-3</v>
      </c>
      <c r="I25" s="44">
        <f t="shared" si="3"/>
        <v>7.0505192823215879E-2</v>
      </c>
      <c r="J25" s="41">
        <f t="shared" si="4"/>
        <v>779.17554102138092</v>
      </c>
      <c r="K25" s="41"/>
      <c r="M25" s="41"/>
      <c r="W25" s="41"/>
    </row>
    <row r="26" spans="2:23" x14ac:dyDescent="0.3">
      <c r="B26">
        <f t="shared" si="7"/>
        <v>9</v>
      </c>
      <c r="C26">
        <f t="shared" si="7"/>
        <v>2031</v>
      </c>
      <c r="D26" s="41">
        <f>+'RESIDENCIALES AP'!D26+'NO RESIDENCIALES AP'!$D26</f>
        <v>57109.813159828096</v>
      </c>
      <c r="E26" s="5">
        <f t="shared" si="6"/>
        <v>1.3832180389899085E-2</v>
      </c>
      <c r="F26" s="41">
        <f>+'RESIDENCIALES AP'!F26+'NO RESIDENCIALES AP'!F26</f>
        <v>12321552.680230428</v>
      </c>
      <c r="G26" s="38">
        <f t="shared" si="0"/>
        <v>17.979327892603454</v>
      </c>
      <c r="H26" s="5">
        <f t="shared" si="2"/>
        <v>3.9941045384239704E-3</v>
      </c>
      <c r="I26" s="44">
        <f t="shared" si="3"/>
        <v>7.1525634273196914E-2</v>
      </c>
      <c r="J26" s="41">
        <f t="shared" si="4"/>
        <v>779.17554102137365</v>
      </c>
      <c r="K26" s="41"/>
      <c r="M26" s="41"/>
      <c r="W26" s="41"/>
    </row>
    <row r="27" spans="2:23" x14ac:dyDescent="0.3">
      <c r="B27">
        <f t="shared" si="7"/>
        <v>10</v>
      </c>
      <c r="C27">
        <f t="shared" si="7"/>
        <v>2032</v>
      </c>
      <c r="D27" s="41">
        <f>+'RESIDENCIALES AP'!D27+'NO RESIDENCIALES AP'!$D27</f>
        <v>57891.105346167329</v>
      </c>
      <c r="E27" s="5">
        <f t="shared" si="6"/>
        <v>1.3680524293656848E-2</v>
      </c>
      <c r="F27" s="41">
        <f>+'RESIDENCIALES AP'!F27+'NO RESIDENCIALES AP'!F27</f>
        <v>12540837.73562645</v>
      </c>
      <c r="G27" s="38">
        <f t="shared" si="0"/>
        <v>18.052338179640454</v>
      </c>
      <c r="H27" s="5">
        <f t="shared" si="2"/>
        <v>4.0607906743297395E-3</v>
      </c>
      <c r="I27" s="44">
        <f t="shared" si="3"/>
        <v>7.301028703700041E-2</v>
      </c>
      <c r="J27" s="41">
        <f t="shared" si="4"/>
        <v>781.29218633923301</v>
      </c>
      <c r="K27" s="41"/>
      <c r="M27" s="41"/>
      <c r="W27" s="41"/>
    </row>
    <row r="28" spans="2:23" x14ac:dyDescent="0.3">
      <c r="B28">
        <f t="shared" si="7"/>
        <v>11</v>
      </c>
      <c r="C28">
        <f t="shared" si="7"/>
        <v>2033</v>
      </c>
      <c r="D28" s="41">
        <f>+'RESIDENCIALES AP'!D28+'NO RESIDENCIALES AP'!$D28</f>
        <v>58670.280887188703</v>
      </c>
      <c r="E28" s="5">
        <f t="shared" si="6"/>
        <v>1.3459330865461805E-2</v>
      </c>
      <c r="F28" s="41">
        <f>+'RESIDENCIALES AP'!F28+'NO RESIDENCIALES AP'!F28</f>
        <v>12760912.874667801</v>
      </c>
      <c r="G28" s="38">
        <f t="shared" si="0"/>
        <v>18.12518007655429</v>
      </c>
      <c r="H28" s="5">
        <f t="shared" si="2"/>
        <v>4.0350394607602258E-3</v>
      </c>
      <c r="I28" s="44">
        <f t="shared" si="3"/>
        <v>7.2841896913836024E-2</v>
      </c>
      <c r="J28" s="41">
        <f t="shared" si="4"/>
        <v>779.17554102137365</v>
      </c>
      <c r="K28" s="41"/>
      <c r="M28" s="41"/>
      <c r="W28" s="41"/>
    </row>
    <row r="29" spans="2:23" x14ac:dyDescent="0.3">
      <c r="B29">
        <f t="shared" si="7"/>
        <v>12</v>
      </c>
      <c r="C29">
        <f t="shared" si="7"/>
        <v>2034</v>
      </c>
      <c r="D29" s="41">
        <f>+'RESIDENCIALES AP'!D29+'NO RESIDENCIALES AP'!$D29</f>
        <v>59449.456428210076</v>
      </c>
      <c r="E29" s="5">
        <f t="shared" si="6"/>
        <v>1.3280583103387089E-2</v>
      </c>
      <c r="F29" s="41">
        <f>+'RESIDENCIALES AP'!F29+'NO RESIDENCIALES AP'!F29</f>
        <v>12983426.650540112</v>
      </c>
      <c r="G29" s="38">
        <f t="shared" si="0"/>
        <v>18.199530927332962</v>
      </c>
      <c r="H29" s="5">
        <f t="shared" si="2"/>
        <v>4.1020751498546115E-3</v>
      </c>
      <c r="I29" s="44">
        <f t="shared" si="3"/>
        <v>7.4350850778671429E-2</v>
      </c>
      <c r="J29" s="41">
        <f t="shared" si="4"/>
        <v>779.17554102137365</v>
      </c>
      <c r="K29" s="41"/>
      <c r="M29" s="41"/>
      <c r="W29" s="41"/>
    </row>
    <row r="30" spans="2:23" x14ac:dyDescent="0.3">
      <c r="B30">
        <f t="shared" si="7"/>
        <v>13</v>
      </c>
      <c r="C30">
        <f t="shared" si="7"/>
        <v>2035</v>
      </c>
      <c r="D30" s="41">
        <f>+'RESIDENCIALES AP'!D30+'NO RESIDENCIALES AP'!$D30</f>
        <v>60228.63196923145</v>
      </c>
      <c r="E30" s="5">
        <f t="shared" si="6"/>
        <v>1.3106520863858329E-2</v>
      </c>
      <c r="F30" s="41">
        <f>+'RESIDENCIALES AP'!F30+'NO RESIDENCIALES AP'!F30</f>
        <v>13207958.215181321</v>
      </c>
      <c r="G30" s="38">
        <f t="shared" si="0"/>
        <v>18.274749875785506</v>
      </c>
      <c r="H30" s="5">
        <f t="shared" si="2"/>
        <v>4.1330157767736075E-3</v>
      </c>
      <c r="I30" s="44">
        <f t="shared" si="3"/>
        <v>7.521894845254451E-2</v>
      </c>
      <c r="J30" s="41">
        <f t="shared" si="4"/>
        <v>779.17554102137365</v>
      </c>
      <c r="K30" s="41"/>
      <c r="L30" s="41"/>
      <c r="M30" s="41"/>
      <c r="W30" s="41"/>
    </row>
    <row r="31" spans="2:23" x14ac:dyDescent="0.3">
      <c r="B31">
        <f t="shared" si="7"/>
        <v>14</v>
      </c>
      <c r="C31">
        <f t="shared" si="7"/>
        <v>2036</v>
      </c>
      <c r="D31" s="41">
        <f>+'RESIDENCIALES AP'!D31+'NO RESIDENCIALES AP'!$D31</f>
        <v>61009.92415557069</v>
      </c>
      <c r="E31" s="5">
        <f t="shared" si="6"/>
        <v>1.2972105804069711E-2</v>
      </c>
      <c r="F31" s="41">
        <f>+'RESIDENCIALES AP'!F31+'NO RESIDENCIALES AP'!F31</f>
        <v>13435353.193143722</v>
      </c>
      <c r="G31" s="38">
        <f t="shared" si="0"/>
        <v>18.351322044596913</v>
      </c>
      <c r="H31" s="5">
        <f t="shared" si="2"/>
        <v>4.1900529053404689E-3</v>
      </c>
      <c r="I31" s="44">
        <f t="shared" si="3"/>
        <v>7.6572168811406272E-2</v>
      </c>
      <c r="J31" s="41">
        <f t="shared" si="4"/>
        <v>781.29218633924029</v>
      </c>
      <c r="K31" s="41"/>
      <c r="L31" s="41"/>
      <c r="M31" s="41"/>
      <c r="W31" s="41"/>
    </row>
    <row r="32" spans="2:23" x14ac:dyDescent="0.3">
      <c r="B32">
        <f t="shared" si="7"/>
        <v>15</v>
      </c>
      <c r="C32">
        <f t="shared" si="7"/>
        <v>2037</v>
      </c>
      <c r="D32" s="41">
        <f>+'RESIDENCIALES AP'!D32+'NO RESIDENCIALES AP'!$D32</f>
        <v>61789.099696592064</v>
      </c>
      <c r="E32" s="5">
        <f t="shared" si="6"/>
        <v>1.2771291749757552E-2</v>
      </c>
      <c r="F32" s="41">
        <f>+'RESIDENCIALES AP'!F32+'NO RESIDENCIALES AP'!F32</f>
        <v>13663477.304335082</v>
      </c>
      <c r="G32" s="38">
        <f t="shared" si="0"/>
        <v>18.427572408170079</v>
      </c>
      <c r="H32" s="5">
        <f t="shared" si="2"/>
        <v>4.1550338110716289E-3</v>
      </c>
      <c r="I32" s="44">
        <f t="shared" si="3"/>
        <v>7.6250363573166169E-2</v>
      </c>
      <c r="J32" s="41">
        <f t="shared" si="4"/>
        <v>779.17554102137365</v>
      </c>
      <c r="K32" s="41"/>
      <c r="L32" s="41"/>
      <c r="M32" s="41"/>
      <c r="W32" s="41"/>
    </row>
    <row r="33" spans="3:24" x14ac:dyDescent="0.3">
      <c r="D33" s="41"/>
      <c r="E33" s="5"/>
      <c r="F33" s="41"/>
      <c r="G33" s="38"/>
      <c r="H33" s="5"/>
      <c r="I33" s="44"/>
      <c r="J33" s="41"/>
      <c r="K33" s="41"/>
      <c r="L33" s="41"/>
      <c r="M33" s="41"/>
      <c r="W33" s="41"/>
      <c r="X33" s="52"/>
    </row>
    <row r="34" spans="3:24" x14ac:dyDescent="0.3">
      <c r="C34" s="51"/>
      <c r="D34" s="52"/>
      <c r="E34" s="52"/>
      <c r="F34" s="52"/>
      <c r="G34" s="53"/>
      <c r="K34" s="52"/>
      <c r="L34" s="41"/>
      <c r="M34" s="41"/>
    </row>
    <row r="43" spans="3:24" x14ac:dyDescent="0.3">
      <c r="G43" s="36"/>
      <c r="H43" s="36"/>
    </row>
    <row r="44" spans="3:24" x14ac:dyDescent="0.3">
      <c r="G44" s="36"/>
      <c r="H44" s="36"/>
    </row>
    <row r="45" spans="3:24" x14ac:dyDescent="0.3">
      <c r="G45" s="36"/>
      <c r="H45" s="36"/>
    </row>
    <row r="46" spans="3:24" x14ac:dyDescent="0.3">
      <c r="G46" s="36"/>
      <c r="H46" s="36"/>
    </row>
    <row r="47" spans="3:24" x14ac:dyDescent="0.3">
      <c r="G47" s="36"/>
      <c r="H47" s="36"/>
    </row>
    <row r="48" spans="3:24" x14ac:dyDescent="0.3">
      <c r="G48" s="36"/>
      <c r="H48" s="36"/>
    </row>
    <row r="49" spans="7:8" x14ac:dyDescent="0.3">
      <c r="G49" s="36"/>
      <c r="H49" s="36"/>
    </row>
    <row r="50" spans="7:8" x14ac:dyDescent="0.3">
      <c r="G50" s="36"/>
      <c r="H50" s="36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297C8-6D83-4CB1-B3DF-3F205ED3821B}">
  <sheetPr>
    <tabColor rgb="FFFFC000"/>
  </sheetPr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58F8A-0FBC-4623-889E-D50FF0741F8D}">
  <sheetPr codeName="Hoja11"/>
  <dimension ref="A1:J337"/>
  <sheetViews>
    <sheetView topLeftCell="A51" workbookViewId="0"/>
  </sheetViews>
  <sheetFormatPr baseColWidth="10" defaultRowHeight="14.4" x14ac:dyDescent="0.3"/>
  <cols>
    <col min="1" max="1" width="17.33203125" customWidth="1"/>
    <col min="4" max="4" width="26.5546875" customWidth="1"/>
    <col min="5" max="5" width="27.21875" customWidth="1"/>
    <col min="9" max="9" width="11.5546875" style="76"/>
  </cols>
  <sheetData>
    <row r="1" spans="1:5" x14ac:dyDescent="0.3">
      <c r="A1" t="s">
        <v>26</v>
      </c>
      <c r="B1" t="s">
        <v>27</v>
      </c>
      <c r="C1" t="s">
        <v>28</v>
      </c>
      <c r="D1" t="s">
        <v>29</v>
      </c>
      <c r="E1" t="s">
        <v>30</v>
      </c>
    </row>
    <row r="2" spans="1:5" x14ac:dyDescent="0.3">
      <c r="A2" s="35">
        <v>40574</v>
      </c>
      <c r="B2" s="4">
        <f>+'Consolida Proyecciones AP '!B58</f>
        <v>37447</v>
      </c>
    </row>
    <row r="3" spans="1:5" x14ac:dyDescent="0.3">
      <c r="A3" s="35">
        <v>40602</v>
      </c>
      <c r="B3" s="4">
        <f>+'Consolida Proyecciones AP '!B59</f>
        <v>37495</v>
      </c>
    </row>
    <row r="4" spans="1:5" x14ac:dyDescent="0.3">
      <c r="A4" s="35">
        <v>40633</v>
      </c>
      <c r="B4" s="4">
        <f>+'Consolida Proyecciones AP '!B60</f>
        <v>37536</v>
      </c>
    </row>
    <row r="5" spans="1:5" x14ac:dyDescent="0.3">
      <c r="A5" s="35">
        <v>40663</v>
      </c>
      <c r="B5" s="4">
        <f>+'Consolida Proyecciones AP '!B61</f>
        <v>37545</v>
      </c>
    </row>
    <row r="6" spans="1:5" x14ac:dyDescent="0.3">
      <c r="A6" s="35">
        <v>40694</v>
      </c>
      <c r="B6" s="4">
        <f>+'Consolida Proyecciones AP '!B62</f>
        <v>37754</v>
      </c>
    </row>
    <row r="7" spans="1:5" x14ac:dyDescent="0.3">
      <c r="A7" s="35">
        <v>40724</v>
      </c>
      <c r="B7" s="4">
        <f>+'Consolida Proyecciones AP '!B63</f>
        <v>37835</v>
      </c>
    </row>
    <row r="8" spans="1:5" x14ac:dyDescent="0.3">
      <c r="A8" s="35">
        <v>40755</v>
      </c>
      <c r="B8" s="4">
        <f>+'Consolida Proyecciones AP '!B64</f>
        <v>37837</v>
      </c>
    </row>
    <row r="9" spans="1:5" x14ac:dyDescent="0.3">
      <c r="A9" s="35">
        <v>40786</v>
      </c>
      <c r="B9" s="4">
        <f>+'Consolida Proyecciones AP '!B65</f>
        <v>37855</v>
      </c>
    </row>
    <row r="10" spans="1:5" x14ac:dyDescent="0.3">
      <c r="A10" s="35">
        <v>40816</v>
      </c>
      <c r="B10" s="4">
        <f>+'Consolida Proyecciones AP '!B66</f>
        <v>37984</v>
      </c>
    </row>
    <row r="11" spans="1:5" x14ac:dyDescent="0.3">
      <c r="A11" s="35">
        <v>40847</v>
      </c>
      <c r="B11" s="4">
        <f>+'Consolida Proyecciones AP '!B67</f>
        <v>37983</v>
      </c>
    </row>
    <row r="12" spans="1:5" x14ac:dyDescent="0.3">
      <c r="A12" s="35">
        <v>40877</v>
      </c>
      <c r="B12" s="4">
        <f>+'Consolida Proyecciones AP '!B68</f>
        <v>38114</v>
      </c>
    </row>
    <row r="13" spans="1:5" x14ac:dyDescent="0.3">
      <c r="A13" s="35">
        <v>40908</v>
      </c>
      <c r="B13" s="4">
        <f>+'Consolida Proyecciones AP '!B69</f>
        <v>38510</v>
      </c>
    </row>
    <row r="14" spans="1:5" x14ac:dyDescent="0.3">
      <c r="A14" s="35">
        <v>40939</v>
      </c>
      <c r="B14" s="4">
        <f>+'Consolida Proyecciones AP '!B70</f>
        <v>38513</v>
      </c>
    </row>
    <row r="15" spans="1:5" x14ac:dyDescent="0.3">
      <c r="A15" s="35">
        <v>40968</v>
      </c>
      <c r="B15" s="4">
        <f>+'Consolida Proyecciones AP '!B71</f>
        <v>38656</v>
      </c>
    </row>
    <row r="16" spans="1:5" x14ac:dyDescent="0.3">
      <c r="A16" s="35">
        <v>40999</v>
      </c>
      <c r="B16" s="4">
        <f>+'Consolida Proyecciones AP '!B72</f>
        <v>38855</v>
      </c>
    </row>
    <row r="17" spans="1:2" x14ac:dyDescent="0.3">
      <c r="A17" s="35">
        <v>41029</v>
      </c>
      <c r="B17" s="4">
        <f>+'Consolida Proyecciones AP '!B73</f>
        <v>38869</v>
      </c>
    </row>
    <row r="18" spans="1:2" x14ac:dyDescent="0.3">
      <c r="A18" s="35">
        <v>41060</v>
      </c>
      <c r="B18" s="4">
        <f>+'Consolida Proyecciones AP '!B74</f>
        <v>39045</v>
      </c>
    </row>
    <row r="19" spans="1:2" x14ac:dyDescent="0.3">
      <c r="A19" s="35">
        <v>41090</v>
      </c>
      <c r="B19" s="4">
        <f>+'Consolida Proyecciones AP '!B75</f>
        <v>39102</v>
      </c>
    </row>
    <row r="20" spans="1:2" x14ac:dyDescent="0.3">
      <c r="A20" s="35">
        <v>41121</v>
      </c>
      <c r="B20" s="4">
        <f>+'Consolida Proyecciones AP '!B76</f>
        <v>39105</v>
      </c>
    </row>
    <row r="21" spans="1:2" x14ac:dyDescent="0.3">
      <c r="A21" s="35">
        <v>41152</v>
      </c>
      <c r="B21" s="4">
        <f>+'Consolida Proyecciones AP '!B77</f>
        <v>39103</v>
      </c>
    </row>
    <row r="22" spans="1:2" x14ac:dyDescent="0.3">
      <c r="A22" s="35">
        <v>41182</v>
      </c>
      <c r="B22" s="4">
        <f>+'Consolida Proyecciones AP '!B78</f>
        <v>39126</v>
      </c>
    </row>
    <row r="23" spans="1:2" x14ac:dyDescent="0.3">
      <c r="A23" s="35">
        <v>41213</v>
      </c>
      <c r="B23" s="4">
        <f>+'Consolida Proyecciones AP '!B79</f>
        <v>39396</v>
      </c>
    </row>
    <row r="24" spans="1:2" x14ac:dyDescent="0.3">
      <c r="A24" s="35">
        <v>41243</v>
      </c>
      <c r="B24" s="4">
        <f>+'Consolida Proyecciones AP '!B80</f>
        <v>39396</v>
      </c>
    </row>
    <row r="25" spans="1:2" x14ac:dyDescent="0.3">
      <c r="A25" s="35">
        <v>41274</v>
      </c>
      <c r="B25" s="4">
        <f>+'Consolida Proyecciones AP '!B81</f>
        <v>39509</v>
      </c>
    </row>
    <row r="26" spans="1:2" x14ac:dyDescent="0.3">
      <c r="A26" s="35">
        <v>41305</v>
      </c>
      <c r="B26" s="4">
        <f>+'Consolida Proyecciones AP '!B82</f>
        <v>39920</v>
      </c>
    </row>
    <row r="27" spans="1:2" x14ac:dyDescent="0.3">
      <c r="A27" s="35">
        <v>41333</v>
      </c>
      <c r="B27" s="4">
        <f>+'Consolida Proyecciones AP '!B83</f>
        <v>39920</v>
      </c>
    </row>
    <row r="28" spans="1:2" x14ac:dyDescent="0.3">
      <c r="A28" s="35">
        <v>41364</v>
      </c>
      <c r="B28" s="4">
        <f>+'Consolida Proyecciones AP '!B84</f>
        <v>40119</v>
      </c>
    </row>
    <row r="29" spans="1:2" x14ac:dyDescent="0.3">
      <c r="A29" s="35">
        <v>41394</v>
      </c>
      <c r="B29" s="4">
        <f>+'Consolida Proyecciones AP '!B85</f>
        <v>40224</v>
      </c>
    </row>
    <row r="30" spans="1:2" x14ac:dyDescent="0.3">
      <c r="A30" s="35">
        <v>41425</v>
      </c>
      <c r="B30" s="4">
        <f>+'Consolida Proyecciones AP '!B86</f>
        <v>40288</v>
      </c>
    </row>
    <row r="31" spans="1:2" x14ac:dyDescent="0.3">
      <c r="A31" s="35">
        <v>41455</v>
      </c>
      <c r="B31" s="4">
        <f>+'Consolida Proyecciones AP '!B87</f>
        <v>40298</v>
      </c>
    </row>
    <row r="32" spans="1:2" x14ac:dyDescent="0.3">
      <c r="A32" s="35">
        <v>41486</v>
      </c>
      <c r="B32" s="4">
        <f>+'Consolida Proyecciones AP '!B88</f>
        <v>40296</v>
      </c>
    </row>
    <row r="33" spans="1:2" x14ac:dyDescent="0.3">
      <c r="A33" s="35">
        <v>41517</v>
      </c>
      <c r="B33" s="4">
        <f>+'Consolida Proyecciones AP '!B89</f>
        <v>40449</v>
      </c>
    </row>
    <row r="34" spans="1:2" x14ac:dyDescent="0.3">
      <c r="A34" s="35">
        <v>41547</v>
      </c>
      <c r="B34" s="4">
        <f>+'Consolida Proyecciones AP '!B90</f>
        <v>40448</v>
      </c>
    </row>
    <row r="35" spans="1:2" x14ac:dyDescent="0.3">
      <c r="A35" s="35">
        <v>41578</v>
      </c>
      <c r="B35" s="4">
        <f>+'Consolida Proyecciones AP '!B91</f>
        <v>40453</v>
      </c>
    </row>
    <row r="36" spans="1:2" x14ac:dyDescent="0.3">
      <c r="A36" s="35">
        <v>41608</v>
      </c>
      <c r="B36" s="4">
        <f>+'Consolida Proyecciones AP '!B92</f>
        <v>40545</v>
      </c>
    </row>
    <row r="37" spans="1:2" x14ac:dyDescent="0.3">
      <c r="A37" s="35">
        <v>41639</v>
      </c>
      <c r="B37" s="4">
        <f>+'Consolida Proyecciones AP '!B93</f>
        <v>40641</v>
      </c>
    </row>
    <row r="38" spans="1:2" x14ac:dyDescent="0.3">
      <c r="A38" s="35">
        <v>41670</v>
      </c>
      <c r="B38" s="4">
        <f>+'Consolida Proyecciones AP '!B94</f>
        <v>40758</v>
      </c>
    </row>
    <row r="39" spans="1:2" x14ac:dyDescent="0.3">
      <c r="A39" s="35">
        <v>41698</v>
      </c>
      <c r="B39" s="4">
        <f>+'Consolida Proyecciones AP '!B95</f>
        <v>40758</v>
      </c>
    </row>
    <row r="40" spans="1:2" x14ac:dyDescent="0.3">
      <c r="A40" s="35">
        <v>41729</v>
      </c>
      <c r="B40" s="4">
        <f>+'Consolida Proyecciones AP '!B96</f>
        <v>40774</v>
      </c>
    </row>
    <row r="41" spans="1:2" x14ac:dyDescent="0.3">
      <c r="A41" s="35">
        <v>41759</v>
      </c>
      <c r="B41" s="4">
        <f>+'Consolida Proyecciones AP '!B97</f>
        <v>40843</v>
      </c>
    </row>
    <row r="42" spans="1:2" x14ac:dyDescent="0.3">
      <c r="A42" s="35">
        <v>41790</v>
      </c>
      <c r="B42" s="4">
        <f>+'Consolida Proyecciones AP '!B98</f>
        <v>40855</v>
      </c>
    </row>
    <row r="43" spans="1:2" x14ac:dyDescent="0.3">
      <c r="A43" s="35">
        <v>41820</v>
      </c>
      <c r="B43" s="4">
        <f>+'Consolida Proyecciones AP '!B99</f>
        <v>40901</v>
      </c>
    </row>
    <row r="44" spans="1:2" x14ac:dyDescent="0.3">
      <c r="A44" s="35">
        <v>41851</v>
      </c>
      <c r="B44" s="4">
        <f>+'Consolida Proyecciones AP '!B100</f>
        <v>40901</v>
      </c>
    </row>
    <row r="45" spans="1:2" x14ac:dyDescent="0.3">
      <c r="A45" s="35">
        <v>41882</v>
      </c>
      <c r="B45" s="4">
        <f>+'Consolida Proyecciones AP '!B101</f>
        <v>41145</v>
      </c>
    </row>
    <row r="46" spans="1:2" x14ac:dyDescent="0.3">
      <c r="A46" s="35">
        <v>41912</v>
      </c>
      <c r="B46" s="4">
        <f>+'Consolida Proyecciones AP '!B102</f>
        <v>41145</v>
      </c>
    </row>
    <row r="47" spans="1:2" x14ac:dyDescent="0.3">
      <c r="A47" s="35">
        <v>41943</v>
      </c>
      <c r="B47" s="4">
        <f>+'Consolida Proyecciones AP '!B103</f>
        <v>41251</v>
      </c>
    </row>
    <row r="48" spans="1:2" x14ac:dyDescent="0.3">
      <c r="A48" s="35">
        <v>41973</v>
      </c>
      <c r="B48" s="4">
        <f>+'Consolida Proyecciones AP '!B104</f>
        <v>41281</v>
      </c>
    </row>
    <row r="49" spans="1:2" x14ac:dyDescent="0.3">
      <c r="A49" s="35">
        <v>42004</v>
      </c>
      <c r="B49" s="4">
        <f>+'Consolida Proyecciones AP '!B105</f>
        <v>41434</v>
      </c>
    </row>
    <row r="50" spans="1:2" x14ac:dyDescent="0.3">
      <c r="A50" s="35">
        <v>42035</v>
      </c>
      <c r="B50" s="4">
        <f>+'Consolida Proyecciones AP '!B106</f>
        <v>41506</v>
      </c>
    </row>
    <row r="51" spans="1:2" x14ac:dyDescent="0.3">
      <c r="A51" s="35">
        <v>42063</v>
      </c>
      <c r="B51" s="4">
        <f>+'Consolida Proyecciones AP '!B107</f>
        <v>41567</v>
      </c>
    </row>
    <row r="52" spans="1:2" x14ac:dyDescent="0.3">
      <c r="A52" s="35">
        <v>42094</v>
      </c>
      <c r="B52" s="4">
        <f>+'Consolida Proyecciones AP '!B108</f>
        <v>41629</v>
      </c>
    </row>
    <row r="53" spans="1:2" x14ac:dyDescent="0.3">
      <c r="A53" s="35">
        <v>42124</v>
      </c>
      <c r="B53" s="4">
        <f>+'Consolida Proyecciones AP '!B109</f>
        <v>41660</v>
      </c>
    </row>
    <row r="54" spans="1:2" x14ac:dyDescent="0.3">
      <c r="A54" s="35">
        <v>42155</v>
      </c>
      <c r="B54" s="4">
        <f>+'Consolida Proyecciones AP '!B110</f>
        <v>41660</v>
      </c>
    </row>
    <row r="55" spans="1:2" x14ac:dyDescent="0.3">
      <c r="A55" s="35">
        <v>42185</v>
      </c>
      <c r="B55" s="4">
        <f>+'Consolida Proyecciones AP '!B111</f>
        <v>41761</v>
      </c>
    </row>
    <row r="56" spans="1:2" x14ac:dyDescent="0.3">
      <c r="A56" s="35">
        <v>42216</v>
      </c>
      <c r="B56" s="4">
        <f>+'Consolida Proyecciones AP '!B112</f>
        <v>41761</v>
      </c>
    </row>
    <row r="57" spans="1:2" x14ac:dyDescent="0.3">
      <c r="A57" s="35">
        <v>42247</v>
      </c>
      <c r="B57" s="4">
        <f>+'Consolida Proyecciones AP '!B113</f>
        <v>41794</v>
      </c>
    </row>
    <row r="58" spans="1:2" x14ac:dyDescent="0.3">
      <c r="A58" s="35">
        <v>42277</v>
      </c>
      <c r="B58" s="4">
        <f>+'Consolida Proyecciones AP '!B114</f>
        <v>41833</v>
      </c>
    </row>
    <row r="59" spans="1:2" x14ac:dyDescent="0.3">
      <c r="A59" s="35">
        <v>42308</v>
      </c>
      <c r="B59" s="4">
        <f>+'Consolida Proyecciones AP '!B115</f>
        <v>41859</v>
      </c>
    </row>
    <row r="60" spans="1:2" x14ac:dyDescent="0.3">
      <c r="A60" s="35">
        <v>42338</v>
      </c>
      <c r="B60" s="4">
        <f>+'Consolida Proyecciones AP '!B116</f>
        <v>42012</v>
      </c>
    </row>
    <row r="61" spans="1:2" x14ac:dyDescent="0.3">
      <c r="A61" s="35">
        <v>42369</v>
      </c>
      <c r="B61" s="4">
        <f>+'Consolida Proyecciones AP '!B117</f>
        <v>42233</v>
      </c>
    </row>
    <row r="62" spans="1:2" x14ac:dyDescent="0.3">
      <c r="A62" s="35">
        <v>42400</v>
      </c>
      <c r="B62" s="4">
        <f>+'Consolida Proyecciones AP '!B118</f>
        <v>42379</v>
      </c>
    </row>
    <row r="63" spans="1:2" x14ac:dyDescent="0.3">
      <c r="A63" s="35">
        <v>42429</v>
      </c>
      <c r="B63" s="4">
        <f>+'Consolida Proyecciones AP '!B119</f>
        <v>42398</v>
      </c>
    </row>
    <row r="64" spans="1:2" x14ac:dyDescent="0.3">
      <c r="A64" s="35">
        <v>42460</v>
      </c>
      <c r="B64" s="4">
        <f>+'Consolida Proyecciones AP '!B120</f>
        <v>42404</v>
      </c>
    </row>
    <row r="65" spans="1:2" x14ac:dyDescent="0.3">
      <c r="A65" s="35">
        <v>42490</v>
      </c>
      <c r="B65" s="4">
        <f>+'Consolida Proyecciones AP '!B121</f>
        <v>42429</v>
      </c>
    </row>
    <row r="66" spans="1:2" x14ac:dyDescent="0.3">
      <c r="A66" s="35">
        <v>42521</v>
      </c>
      <c r="B66" s="4">
        <f>+'Consolida Proyecciones AP '!B122</f>
        <v>42463</v>
      </c>
    </row>
    <row r="67" spans="1:2" x14ac:dyDescent="0.3">
      <c r="A67" s="35">
        <v>42551</v>
      </c>
      <c r="B67" s="4">
        <f>+'Consolida Proyecciones AP '!B123</f>
        <v>42508</v>
      </c>
    </row>
    <row r="68" spans="1:2" x14ac:dyDescent="0.3">
      <c r="A68" s="35">
        <v>42582</v>
      </c>
      <c r="B68" s="4">
        <f>+'Consolida Proyecciones AP '!B124</f>
        <v>42523</v>
      </c>
    </row>
    <row r="69" spans="1:2" x14ac:dyDescent="0.3">
      <c r="A69" s="35">
        <v>42613</v>
      </c>
      <c r="B69" s="4">
        <f>+'Consolida Proyecciones AP '!B125</f>
        <v>42518</v>
      </c>
    </row>
    <row r="70" spans="1:2" x14ac:dyDescent="0.3">
      <c r="A70" s="35">
        <v>42643</v>
      </c>
      <c r="B70" s="4">
        <f>+'Consolida Proyecciones AP '!B126</f>
        <v>42521</v>
      </c>
    </row>
    <row r="71" spans="1:2" x14ac:dyDescent="0.3">
      <c r="A71" s="35">
        <v>42674</v>
      </c>
      <c r="B71" s="4">
        <f>+'Consolida Proyecciones AP '!B127</f>
        <v>42564</v>
      </c>
    </row>
    <row r="72" spans="1:2" x14ac:dyDescent="0.3">
      <c r="A72" s="35">
        <v>42704</v>
      </c>
      <c r="B72" s="4">
        <f>+'Consolida Proyecciones AP '!B128</f>
        <v>42729</v>
      </c>
    </row>
    <row r="73" spans="1:2" x14ac:dyDescent="0.3">
      <c r="A73" s="35">
        <v>42735</v>
      </c>
      <c r="B73" s="4">
        <f>+'Consolida Proyecciones AP '!B129</f>
        <v>42734</v>
      </c>
    </row>
    <row r="74" spans="1:2" x14ac:dyDescent="0.3">
      <c r="A74" s="35">
        <v>42766</v>
      </c>
      <c r="B74" s="4">
        <f>+'Consolida Proyecciones AP '!B130</f>
        <v>42923</v>
      </c>
    </row>
    <row r="75" spans="1:2" x14ac:dyDescent="0.3">
      <c r="A75" s="35">
        <v>42794</v>
      </c>
      <c r="B75" s="4">
        <f>+'Consolida Proyecciones AP '!B131</f>
        <v>42934</v>
      </c>
    </row>
    <row r="76" spans="1:2" x14ac:dyDescent="0.3">
      <c r="A76" s="35">
        <v>42825</v>
      </c>
      <c r="B76" s="4">
        <f>+'Consolida Proyecciones AP '!B132</f>
        <v>42934</v>
      </c>
    </row>
    <row r="77" spans="1:2" x14ac:dyDescent="0.3">
      <c r="A77" s="35">
        <v>42855</v>
      </c>
      <c r="B77" s="4">
        <f>+'Consolida Proyecciones AP '!B133</f>
        <v>42938</v>
      </c>
    </row>
    <row r="78" spans="1:2" x14ac:dyDescent="0.3">
      <c r="A78" s="35">
        <v>42886</v>
      </c>
      <c r="B78" s="4">
        <f>+'Consolida Proyecciones AP '!B134</f>
        <v>42937</v>
      </c>
    </row>
    <row r="79" spans="1:2" x14ac:dyDescent="0.3">
      <c r="A79" s="35">
        <v>42916</v>
      </c>
      <c r="B79" s="4">
        <f>+'Consolida Proyecciones AP '!B135</f>
        <v>42960</v>
      </c>
    </row>
    <row r="80" spans="1:2" x14ac:dyDescent="0.3">
      <c r="A80" s="35">
        <v>42947</v>
      </c>
      <c r="B80" s="4">
        <f>+'Consolida Proyecciones AP '!B136</f>
        <v>42958</v>
      </c>
    </row>
    <row r="81" spans="1:2" x14ac:dyDescent="0.3">
      <c r="A81" s="35">
        <v>42978</v>
      </c>
      <c r="B81" s="4">
        <f>+'Consolida Proyecciones AP '!B137</f>
        <v>42986</v>
      </c>
    </row>
    <row r="82" spans="1:2" x14ac:dyDescent="0.3">
      <c r="A82" s="35">
        <v>43008</v>
      </c>
      <c r="B82" s="4">
        <f>+'Consolida Proyecciones AP '!B138</f>
        <v>42993</v>
      </c>
    </row>
    <row r="83" spans="1:2" x14ac:dyDescent="0.3">
      <c r="A83" s="35">
        <v>43039</v>
      </c>
      <c r="B83" s="4">
        <f>+'Consolida Proyecciones AP '!B139</f>
        <v>43094</v>
      </c>
    </row>
    <row r="84" spans="1:2" x14ac:dyDescent="0.3">
      <c r="A84" s="35">
        <v>43069</v>
      </c>
      <c r="B84" s="4">
        <f>+'Consolida Proyecciones AP '!B140</f>
        <v>43585</v>
      </c>
    </row>
    <row r="85" spans="1:2" x14ac:dyDescent="0.3">
      <c r="A85" s="35">
        <v>43100</v>
      </c>
      <c r="B85" s="4">
        <f>+'Consolida Proyecciones AP '!B141</f>
        <v>43624</v>
      </c>
    </row>
    <row r="86" spans="1:2" x14ac:dyDescent="0.3">
      <c r="A86" s="35">
        <v>43131</v>
      </c>
      <c r="B86" s="4">
        <f>+'Consolida Proyecciones AP '!B142</f>
        <v>43630</v>
      </c>
    </row>
    <row r="87" spans="1:2" x14ac:dyDescent="0.3">
      <c r="A87" s="35">
        <v>43159</v>
      </c>
      <c r="B87" s="4">
        <f>+'Consolida Proyecciones AP '!B143</f>
        <v>43835</v>
      </c>
    </row>
    <row r="88" spans="1:2" x14ac:dyDescent="0.3">
      <c r="A88" s="35">
        <v>43190</v>
      </c>
      <c r="B88" s="4">
        <f>+'Consolida Proyecciones AP '!B144</f>
        <v>44091</v>
      </c>
    </row>
    <row r="89" spans="1:2" x14ac:dyDescent="0.3">
      <c r="A89" s="35">
        <v>43220</v>
      </c>
      <c r="B89" s="4">
        <f>+'Consolida Proyecciones AP '!B145</f>
        <v>44183</v>
      </c>
    </row>
    <row r="90" spans="1:2" x14ac:dyDescent="0.3">
      <c r="A90" s="35">
        <v>43251</v>
      </c>
      <c r="B90" s="4">
        <f>+'Consolida Proyecciones AP '!B146</f>
        <v>44188</v>
      </c>
    </row>
    <row r="91" spans="1:2" x14ac:dyDescent="0.3">
      <c r="A91" s="35">
        <v>43281</v>
      </c>
      <c r="B91" s="4">
        <f>+'Consolida Proyecciones AP '!B147</f>
        <v>44293</v>
      </c>
    </row>
    <row r="92" spans="1:2" x14ac:dyDescent="0.3">
      <c r="A92" s="35">
        <v>43312</v>
      </c>
      <c r="B92" s="4">
        <f>+'Consolida Proyecciones AP '!B148</f>
        <v>44295</v>
      </c>
    </row>
    <row r="93" spans="1:2" x14ac:dyDescent="0.3">
      <c r="A93" s="35">
        <v>43343</v>
      </c>
      <c r="B93" s="4">
        <f>+'Consolida Proyecciones AP '!B149</f>
        <v>44304</v>
      </c>
    </row>
    <row r="94" spans="1:2" x14ac:dyDescent="0.3">
      <c r="A94" s="35">
        <v>43373</v>
      </c>
      <c r="B94" s="4">
        <f>+'Consolida Proyecciones AP '!B150</f>
        <v>44307</v>
      </c>
    </row>
    <row r="95" spans="1:2" x14ac:dyDescent="0.3">
      <c r="A95" s="35">
        <v>43404</v>
      </c>
      <c r="B95" s="4">
        <f>+'Consolida Proyecciones AP '!B151</f>
        <v>44308</v>
      </c>
    </row>
    <row r="96" spans="1:2" x14ac:dyDescent="0.3">
      <c r="A96" s="35">
        <v>43434</v>
      </c>
      <c r="B96" s="4">
        <f>+'Consolida Proyecciones AP '!B152</f>
        <v>44548</v>
      </c>
    </row>
    <row r="97" spans="1:2" x14ac:dyDescent="0.3">
      <c r="A97" s="35">
        <v>43465</v>
      </c>
      <c r="B97" s="4">
        <f>+'Consolida Proyecciones AP '!B153</f>
        <v>44555</v>
      </c>
    </row>
    <row r="98" spans="1:2" x14ac:dyDescent="0.3">
      <c r="A98" s="35">
        <v>43496</v>
      </c>
      <c r="B98" s="4">
        <f>+'Consolida Proyecciones AP '!B154</f>
        <v>44561</v>
      </c>
    </row>
    <row r="99" spans="1:2" x14ac:dyDescent="0.3">
      <c r="A99" s="35">
        <v>43524</v>
      </c>
      <c r="B99" s="4">
        <f>+'Consolida Proyecciones AP '!B155</f>
        <v>44558</v>
      </c>
    </row>
    <row r="100" spans="1:2" x14ac:dyDescent="0.3">
      <c r="A100" s="35">
        <v>43555</v>
      </c>
      <c r="B100" s="4">
        <f>+'Consolida Proyecciones AP '!B156</f>
        <v>44559</v>
      </c>
    </row>
    <row r="101" spans="1:2" x14ac:dyDescent="0.3">
      <c r="A101" s="35">
        <v>43585</v>
      </c>
      <c r="B101" s="4">
        <f>+'Consolida Proyecciones AP '!B157</f>
        <v>44560</v>
      </c>
    </row>
    <row r="102" spans="1:2" x14ac:dyDescent="0.3">
      <c r="A102" s="35">
        <v>43616</v>
      </c>
      <c r="B102" s="4">
        <f>+'Consolida Proyecciones AP '!B158</f>
        <v>44555</v>
      </c>
    </row>
    <row r="103" spans="1:2" x14ac:dyDescent="0.3">
      <c r="A103" s="35">
        <v>43646</v>
      </c>
      <c r="B103" s="4">
        <f>+'Consolida Proyecciones AP '!B159</f>
        <v>44619</v>
      </c>
    </row>
    <row r="104" spans="1:2" x14ac:dyDescent="0.3">
      <c r="A104" s="35">
        <v>43677</v>
      </c>
      <c r="B104" s="4">
        <f>+'Consolida Proyecciones AP '!B160</f>
        <v>44622</v>
      </c>
    </row>
    <row r="105" spans="1:2" x14ac:dyDescent="0.3">
      <c r="A105" s="35">
        <v>43708</v>
      </c>
      <c r="B105" s="4">
        <f>+'Consolida Proyecciones AP '!B161</f>
        <v>44630</v>
      </c>
    </row>
    <row r="106" spans="1:2" x14ac:dyDescent="0.3">
      <c r="A106" s="35">
        <v>43738</v>
      </c>
      <c r="B106" s="4">
        <f>+'Consolida Proyecciones AP '!B162</f>
        <v>44631</v>
      </c>
    </row>
    <row r="107" spans="1:2" x14ac:dyDescent="0.3">
      <c r="A107" s="35">
        <v>43769</v>
      </c>
      <c r="B107" s="4">
        <f>+'Consolida Proyecciones AP '!B163</f>
        <v>44671</v>
      </c>
    </row>
    <row r="108" spans="1:2" x14ac:dyDescent="0.3">
      <c r="A108" s="35">
        <v>43799</v>
      </c>
      <c r="B108" s="4">
        <f>+'Consolida Proyecciones AP '!B164</f>
        <v>44746</v>
      </c>
    </row>
    <row r="109" spans="1:2" x14ac:dyDescent="0.3">
      <c r="A109" s="35">
        <v>43830</v>
      </c>
      <c r="B109" s="4">
        <f>+'Consolida Proyecciones AP '!B165</f>
        <v>45087</v>
      </c>
    </row>
    <row r="110" spans="1:2" x14ac:dyDescent="0.3">
      <c r="A110" s="35">
        <v>43861</v>
      </c>
      <c r="B110" s="4">
        <f>+'Consolida Proyecciones AP '!B166</f>
        <v>45088</v>
      </c>
    </row>
    <row r="111" spans="1:2" x14ac:dyDescent="0.3">
      <c r="A111" s="35">
        <v>43890</v>
      </c>
      <c r="B111" s="4">
        <f>+'Consolida Proyecciones AP '!B167</f>
        <v>45093</v>
      </c>
    </row>
    <row r="112" spans="1:2" x14ac:dyDescent="0.3">
      <c r="A112" s="35">
        <v>43921</v>
      </c>
      <c r="B112" s="4">
        <f>+'Consolida Proyecciones AP '!B168</f>
        <v>45093</v>
      </c>
    </row>
    <row r="113" spans="1:2" x14ac:dyDescent="0.3">
      <c r="A113" s="35">
        <v>43951</v>
      </c>
      <c r="B113" s="4">
        <f>+'Consolida Proyecciones AP '!B169</f>
        <v>45092</v>
      </c>
    </row>
    <row r="114" spans="1:2" x14ac:dyDescent="0.3">
      <c r="A114" s="35">
        <v>43982</v>
      </c>
      <c r="B114" s="4">
        <f>+'Consolida Proyecciones AP '!B170</f>
        <v>45092</v>
      </c>
    </row>
    <row r="115" spans="1:2" x14ac:dyDescent="0.3">
      <c r="A115" s="35">
        <v>44012</v>
      </c>
      <c r="B115" s="4">
        <f>+'Consolida Proyecciones AP '!B171</f>
        <v>45170</v>
      </c>
    </row>
    <row r="116" spans="1:2" x14ac:dyDescent="0.3">
      <c r="A116" s="35">
        <v>44043</v>
      </c>
      <c r="B116" s="4">
        <f>+'Consolida Proyecciones AP '!B172</f>
        <v>45239</v>
      </c>
    </row>
    <row r="117" spans="1:2" x14ac:dyDescent="0.3">
      <c r="A117" s="35">
        <v>44074</v>
      </c>
      <c r="B117" s="4">
        <f>+'Consolida Proyecciones AP '!B173</f>
        <v>45289</v>
      </c>
    </row>
    <row r="118" spans="1:2" x14ac:dyDescent="0.3">
      <c r="A118" s="35">
        <v>44104</v>
      </c>
      <c r="B118" s="4">
        <f>+'Consolida Proyecciones AP '!B174</f>
        <v>45289</v>
      </c>
    </row>
    <row r="119" spans="1:2" x14ac:dyDescent="0.3">
      <c r="A119" s="35">
        <v>44135</v>
      </c>
      <c r="B119" s="4">
        <f>+'Consolida Proyecciones AP '!B175</f>
        <v>45440</v>
      </c>
    </row>
    <row r="120" spans="1:2" x14ac:dyDescent="0.3">
      <c r="A120" s="35">
        <v>44165</v>
      </c>
      <c r="B120" s="4">
        <f>+'Consolida Proyecciones AP '!B176</f>
        <v>45440</v>
      </c>
    </row>
    <row r="121" spans="1:2" x14ac:dyDescent="0.3">
      <c r="A121" s="35">
        <v>44196</v>
      </c>
      <c r="B121" s="4">
        <f>+'Consolida Proyecciones AP '!B177</f>
        <v>45442</v>
      </c>
    </row>
    <row r="122" spans="1:2" x14ac:dyDescent="0.3">
      <c r="A122" s="35">
        <v>44227</v>
      </c>
      <c r="B122" s="4">
        <f>+'Consolida Proyecciones AP '!B178</f>
        <v>45470</v>
      </c>
    </row>
    <row r="123" spans="1:2" x14ac:dyDescent="0.3">
      <c r="A123" s="35">
        <v>44255</v>
      </c>
      <c r="B123" s="4">
        <f>+'Consolida Proyecciones AP '!B179</f>
        <v>45612</v>
      </c>
    </row>
    <row r="124" spans="1:2" x14ac:dyDescent="0.3">
      <c r="A124" s="35">
        <v>44286</v>
      </c>
      <c r="B124" s="4">
        <f>+'Consolida Proyecciones AP '!B180</f>
        <v>45712</v>
      </c>
    </row>
    <row r="125" spans="1:2" x14ac:dyDescent="0.3">
      <c r="A125" s="35">
        <v>44316</v>
      </c>
      <c r="B125" s="4">
        <f>+'Consolida Proyecciones AP '!B181</f>
        <v>45717</v>
      </c>
    </row>
    <row r="126" spans="1:2" x14ac:dyDescent="0.3">
      <c r="A126" s="35">
        <v>44347</v>
      </c>
      <c r="B126" s="4">
        <f>+'Consolida Proyecciones AP '!B182</f>
        <v>46021</v>
      </c>
    </row>
    <row r="127" spans="1:2" x14ac:dyDescent="0.3">
      <c r="A127" s="35">
        <v>44377</v>
      </c>
      <c r="B127" s="4">
        <f>+'Consolida Proyecciones AP '!B183</f>
        <v>46020</v>
      </c>
    </row>
    <row r="128" spans="1:2" x14ac:dyDescent="0.3">
      <c r="A128" s="35">
        <v>44408</v>
      </c>
      <c r="B128" s="4">
        <f>+'Consolida Proyecciones AP '!B184</f>
        <v>46185</v>
      </c>
    </row>
    <row r="129" spans="1:7" x14ac:dyDescent="0.3">
      <c r="A129" s="35">
        <v>44439</v>
      </c>
      <c r="B129" s="4">
        <f>+'Consolida Proyecciones AP '!B185</f>
        <v>46232</v>
      </c>
    </row>
    <row r="130" spans="1:7" x14ac:dyDescent="0.3">
      <c r="A130" s="35">
        <v>44469</v>
      </c>
      <c r="B130" s="4">
        <f>+'Consolida Proyecciones AP '!B186</f>
        <v>46275</v>
      </c>
    </row>
    <row r="131" spans="1:7" x14ac:dyDescent="0.3">
      <c r="A131" s="35">
        <v>44500</v>
      </c>
      <c r="B131" s="4">
        <f>+'Consolida Proyecciones AP '!B187</f>
        <v>46277</v>
      </c>
    </row>
    <row r="132" spans="1:7" x14ac:dyDescent="0.3">
      <c r="A132" s="35">
        <v>44530</v>
      </c>
      <c r="B132" s="4">
        <f>+'Consolida Proyecciones AP '!B188</f>
        <v>46329</v>
      </c>
    </row>
    <row r="133" spans="1:7" x14ac:dyDescent="0.3">
      <c r="A133" s="35">
        <v>44561</v>
      </c>
      <c r="B133" s="4">
        <f>+'Consolida Proyecciones AP '!B189</f>
        <v>46329</v>
      </c>
    </row>
    <row r="134" spans="1:7" x14ac:dyDescent="0.3">
      <c r="A134" s="35">
        <v>44592</v>
      </c>
      <c r="B134" s="4">
        <f>+'Consolida Proyecciones AP '!B190</f>
        <v>46331</v>
      </c>
    </row>
    <row r="135" spans="1:7" x14ac:dyDescent="0.3">
      <c r="A135" s="35">
        <v>44620</v>
      </c>
      <c r="B135" s="4">
        <f>+'Consolida Proyecciones AP '!B191</f>
        <v>46333</v>
      </c>
    </row>
    <row r="136" spans="1:7" x14ac:dyDescent="0.3">
      <c r="A136" s="35">
        <v>44651</v>
      </c>
      <c r="B136" s="4">
        <f>+'Consolida Proyecciones AP '!B192</f>
        <v>46396</v>
      </c>
    </row>
    <row r="137" spans="1:7" x14ac:dyDescent="0.3">
      <c r="A137" s="35">
        <v>44681</v>
      </c>
      <c r="B137" s="4">
        <f>+'Consolida Proyecciones AP '!B193</f>
        <v>46437</v>
      </c>
    </row>
    <row r="138" spans="1:7" x14ac:dyDescent="0.3">
      <c r="A138" s="35">
        <v>44712</v>
      </c>
      <c r="B138" s="4">
        <f>+'Consolida Proyecciones AP '!B194</f>
        <v>46439</v>
      </c>
      <c r="C138" s="4"/>
    </row>
    <row r="139" spans="1:7" x14ac:dyDescent="0.3">
      <c r="A139" s="35">
        <v>44742</v>
      </c>
      <c r="B139" s="4">
        <f>+'Consolida Proyecciones AP '!B195</f>
        <v>46588</v>
      </c>
      <c r="C139" s="4"/>
    </row>
    <row r="140" spans="1:7" x14ac:dyDescent="0.3">
      <c r="A140" s="35">
        <v>44773</v>
      </c>
      <c r="B140" s="4">
        <f>+'Consolida Proyecciones AP '!B196</f>
        <v>46590</v>
      </c>
      <c r="C140" s="4"/>
      <c r="G140" t="s">
        <v>62</v>
      </c>
    </row>
    <row r="141" spans="1:7" x14ac:dyDescent="0.3">
      <c r="A141" s="35">
        <v>44804</v>
      </c>
      <c r="B141" s="4">
        <f>+'Consolida Proyecciones AP '!B197</f>
        <v>46648</v>
      </c>
      <c r="C141" s="4"/>
      <c r="G141" s="3" t="s">
        <v>63</v>
      </c>
    </row>
    <row r="142" spans="1:7" x14ac:dyDescent="0.3">
      <c r="A142" s="35">
        <v>44834</v>
      </c>
      <c r="B142" s="4">
        <f>+'Consolida Proyecciones AP '!B198</f>
        <v>47052</v>
      </c>
      <c r="C142" s="4"/>
      <c r="G142" s="4">
        <f>+B145-G145</f>
        <v>133.19126489066548</v>
      </c>
    </row>
    <row r="143" spans="1:7" x14ac:dyDescent="0.3">
      <c r="A143" s="35">
        <v>44865</v>
      </c>
      <c r="B143" s="4">
        <f>+'Consolida Proyecciones AP '!B199</f>
        <v>47169</v>
      </c>
      <c r="C143" s="4"/>
      <c r="D143" s="4"/>
      <c r="E143" s="4"/>
      <c r="G143" s="76"/>
    </row>
    <row r="144" spans="1:7" x14ac:dyDescent="0.3">
      <c r="A144" s="35">
        <v>44895</v>
      </c>
      <c r="B144" s="4">
        <f>+'Consolida Proyecciones AP '!B200</f>
        <v>47306</v>
      </c>
      <c r="C144" s="4"/>
      <c r="D144" s="4"/>
      <c r="E144" s="4"/>
      <c r="G144" s="76"/>
    </row>
    <row r="145" spans="1:10" x14ac:dyDescent="0.3">
      <c r="A145" s="35">
        <v>44926</v>
      </c>
      <c r="B145" s="4">
        <f>+'Consolida Proyecciones AP '!B201</f>
        <v>47439</v>
      </c>
      <c r="C145" s="4">
        <f>+Tabla1[[#This Row],[Valores]]</f>
        <v>47439</v>
      </c>
      <c r="D145" s="4">
        <f>+Tabla1[[#This Row],[Valores]]</f>
        <v>47439</v>
      </c>
      <c r="E145" s="4">
        <f>+Tabla1[[#This Row],[Valores]]</f>
        <v>47439</v>
      </c>
      <c r="G145" s="76" cm="1">
        <f t="array" ref="G145">+TREND($B$2:$B$145,$A$2:$A$145,A145)</f>
        <v>47305.808735109335</v>
      </c>
      <c r="I145" s="76">
        <f>+'Cl Resid_Anual'!C13</f>
        <v>47439</v>
      </c>
      <c r="J145" s="88">
        <f>+G145-I145</f>
        <v>-133.19126489066548</v>
      </c>
    </row>
    <row r="146" spans="1:10" x14ac:dyDescent="0.3">
      <c r="A146" s="35">
        <v>44957</v>
      </c>
      <c r="C146" s="4">
        <f>_xlfn.FORECAST.ETS(A146,$B$2:$B$145,$A$2:$A$145,1,1)</f>
        <v>47496.58390535332</v>
      </c>
      <c r="D146" s="4">
        <f>C146-_xlfn.FORECAST.ETS.CONFINT(A146,$B$2:$B$145,$A$2:$A$145,0.95,1,1)</f>
        <v>47309.003375302615</v>
      </c>
      <c r="E146" s="4">
        <f>C146+_xlfn.FORECAST.ETS.CONFINT(A146,$B$2:$B$145,$A$2:$A$145,0.95,1,1)</f>
        <v>47684.164435404025</v>
      </c>
      <c r="G146" s="76" cm="1">
        <f t="array" ref="G146">+TREND($B$2:$B$145,$A$2:$A$145,A146)+$G$142</f>
        <v>47504.616004853873</v>
      </c>
      <c r="H146" s="80">
        <f>+Tabla1[[#This Row],[Previsión]]-G146</f>
        <v>-8.0320995005531586</v>
      </c>
    </row>
    <row r="147" spans="1:10" x14ac:dyDescent="0.3">
      <c r="A147" s="35">
        <v>44985</v>
      </c>
      <c r="C147" s="4">
        <f t="shared" ref="C147:C210" si="0">_xlfn.FORECAST.ETS(A147,$B$2:$B$145,$A$2:$A$145,1,1)</f>
        <v>47555.455470285728</v>
      </c>
      <c r="D147" s="4">
        <f t="shared" ref="D147:D210" si="1">C147-_xlfn.FORECAST.ETS.CONFINT(A147,$B$2:$B$145,$A$2:$A$145,0.95,1,1)</f>
        <v>47308.500903443848</v>
      </c>
      <c r="E147" s="4">
        <f t="shared" ref="E147:E210" si="2">C147+_xlfn.FORECAST.ETS.CONFINT(A147,$B$2:$B$145,$A$2:$A$145,0.95,1,1)</f>
        <v>47802.410037127607</v>
      </c>
      <c r="G147" s="76" cm="1">
        <f t="array" ref="G147">+TREND($B$2:$B$145,$A$2:$A$145,A147)+$G$142</f>
        <v>47563.882073754139</v>
      </c>
      <c r="H147" s="80">
        <f>+Tabla1[[#This Row],[Previsión]]-G147</f>
        <v>-8.4266034684114857</v>
      </c>
    </row>
    <row r="148" spans="1:10" x14ac:dyDescent="0.3">
      <c r="A148" s="35">
        <v>45016</v>
      </c>
      <c r="C148" s="4">
        <f t="shared" si="0"/>
        <v>47626.942370560799</v>
      </c>
      <c r="D148" s="4">
        <f t="shared" si="1"/>
        <v>47323.003732746518</v>
      </c>
      <c r="E148" s="4">
        <f t="shared" si="2"/>
        <v>47930.88100837508</v>
      </c>
      <c r="G148" s="76" cm="1">
        <f t="array" ref="G148">+TREND($B$2:$B$145,$A$2:$A$145,A148)+$G$142</f>
        <v>47629.498078608012</v>
      </c>
      <c r="H148" s="80">
        <f>+Tabla1[[#This Row],[Previsión]]-G148</f>
        <v>-2.5557080472135567</v>
      </c>
    </row>
    <row r="149" spans="1:10" x14ac:dyDescent="0.3">
      <c r="A149" s="35">
        <v>45046</v>
      </c>
      <c r="C149" s="4">
        <f t="shared" si="0"/>
        <v>47690.019047274101</v>
      </c>
      <c r="D149" s="4">
        <f t="shared" si="1"/>
        <v>47343.400351362594</v>
      </c>
      <c r="E149" s="4">
        <f t="shared" si="2"/>
        <v>48036.637743185609</v>
      </c>
      <c r="G149" s="76" cm="1">
        <f t="array" ref="G149">+TREND($B$2:$B$145,$A$2:$A$145,A149)+$G$142</f>
        <v>47692.997438144012</v>
      </c>
      <c r="H149" s="80">
        <f>+Tabla1[[#This Row],[Previsión]]-G149</f>
        <v>-2.9783908699100721</v>
      </c>
    </row>
    <row r="150" spans="1:10" x14ac:dyDescent="0.3">
      <c r="A150" s="35">
        <v>45077</v>
      </c>
      <c r="C150" s="4">
        <f t="shared" si="0"/>
        <v>47757.300835768285</v>
      </c>
      <c r="D150" s="4">
        <f t="shared" si="1"/>
        <v>47370.228514275732</v>
      </c>
      <c r="E150" s="4">
        <f t="shared" si="2"/>
        <v>48144.373157260838</v>
      </c>
      <c r="G150" s="76" cm="1">
        <f t="array" ref="G150">+TREND($B$2:$B$145,$A$2:$A$145,A150)+$G$142</f>
        <v>47758.613442997885</v>
      </c>
      <c r="H150" s="80">
        <f>+Tabla1[[#This Row],[Previsión]]-G150</f>
        <v>-1.312607229599962</v>
      </c>
    </row>
    <row r="151" spans="1:10" x14ac:dyDescent="0.3">
      <c r="A151" s="35">
        <v>45107</v>
      </c>
      <c r="C151" s="4">
        <f t="shared" si="0"/>
        <v>47820.37751248158</v>
      </c>
      <c r="D151" s="4">
        <f t="shared" si="1"/>
        <v>47398.81620406123</v>
      </c>
      <c r="E151" s="4">
        <f t="shared" si="2"/>
        <v>48241.938820901931</v>
      </c>
      <c r="G151" s="76" cm="1">
        <f t="array" ref="G151">+TREND($B$2:$B$145,$A$2:$A$145,A151)+$G$142</f>
        <v>47822.112802533884</v>
      </c>
      <c r="H151" s="80">
        <f>+Tabla1[[#This Row],[Previsión]]-G151</f>
        <v>-1.7352900523037533</v>
      </c>
    </row>
    <row r="152" spans="1:10" x14ac:dyDescent="0.3">
      <c r="A152" s="35">
        <v>45138</v>
      </c>
      <c r="C152" s="4">
        <f t="shared" si="0"/>
        <v>47887.659300975763</v>
      </c>
      <c r="D152" s="4">
        <f t="shared" si="1"/>
        <v>47432.10921836675</v>
      </c>
      <c r="E152" s="4">
        <f t="shared" si="2"/>
        <v>48343.209383584777</v>
      </c>
      <c r="G152" s="76" cm="1">
        <f t="array" ref="G152">+TREND($B$2:$B$145,$A$2:$A$145,A152)+$G$142</f>
        <v>47887.728807387757</v>
      </c>
      <c r="H152" s="80">
        <f>+Tabla1[[#This Row],[Previsión]]-G152</f>
        <v>-6.9506411993643269E-2</v>
      </c>
    </row>
    <row r="153" spans="1:10" x14ac:dyDescent="0.3">
      <c r="A153" s="35">
        <v>45169</v>
      </c>
      <c r="C153" s="4">
        <f t="shared" si="0"/>
        <v>47952.838533579503</v>
      </c>
      <c r="D153" s="4">
        <f t="shared" si="1"/>
        <v>47466.554686435251</v>
      </c>
      <c r="E153" s="4">
        <f t="shared" si="2"/>
        <v>48439.122380723755</v>
      </c>
      <c r="G153" s="76" cm="1">
        <f t="array" ref="G153">+TREND($B$2:$B$145,$A$2:$A$145,A153)+$G$142</f>
        <v>47953.34481224163</v>
      </c>
      <c r="H153" s="80">
        <f>+Tabla1[[#This Row],[Previsión]]-G153</f>
        <v>-0.50627866212744266</v>
      </c>
    </row>
    <row r="154" spans="1:10" x14ac:dyDescent="0.3">
      <c r="A154" s="35">
        <v>45199</v>
      </c>
      <c r="C154" s="4">
        <f t="shared" si="0"/>
        <v>48015.915210292798</v>
      </c>
      <c r="D154" s="4">
        <f t="shared" si="1"/>
        <v>47501.574719669457</v>
      </c>
      <c r="E154" s="4">
        <f t="shared" si="2"/>
        <v>48530.255700916139</v>
      </c>
      <c r="G154" s="76" cm="1">
        <f t="array" ref="G154">+TREND($B$2:$B$145,$A$2:$A$145,A154)+$G$142</f>
        <v>48016.84417177763</v>
      </c>
      <c r="H154" s="80">
        <f>+Tabla1[[#This Row],[Previsión]]-G154</f>
        <v>-0.92896148483123397</v>
      </c>
    </row>
    <row r="155" spans="1:10" x14ac:dyDescent="0.3">
      <c r="A155" s="35">
        <v>45230</v>
      </c>
      <c r="C155" s="4">
        <f t="shared" si="0"/>
        <v>48083.196998786989</v>
      </c>
      <c r="D155" s="4">
        <f t="shared" si="1"/>
        <v>47540.467005998813</v>
      </c>
      <c r="E155" s="4">
        <f t="shared" si="2"/>
        <v>48625.926991575165</v>
      </c>
      <c r="G155" s="76" cm="1">
        <f t="array" ref="G155">+TREND($B$2:$B$145,$A$2:$A$145,A155)+$G$142</f>
        <v>48082.460176631503</v>
      </c>
      <c r="H155" s="80">
        <f>+Tabla1[[#This Row],[Previsión]]-G155</f>
        <v>0.73682215548615204</v>
      </c>
    </row>
    <row r="156" spans="1:10" x14ac:dyDescent="0.3">
      <c r="A156" s="35">
        <v>45260</v>
      </c>
      <c r="C156" s="4">
        <f t="shared" si="0"/>
        <v>48146.273675500284</v>
      </c>
      <c r="D156" s="4">
        <f t="shared" si="1"/>
        <v>47578.159412086919</v>
      </c>
      <c r="E156" s="4">
        <f t="shared" si="2"/>
        <v>48714.387938913649</v>
      </c>
      <c r="G156" s="76" cm="1">
        <f t="array" ref="G156">+TREND($B$2:$B$145,$A$2:$A$145,A156)+$G$142</f>
        <v>48145.959536167502</v>
      </c>
      <c r="H156" s="80">
        <f>+Tabla1[[#This Row],[Previsión]]-G156</f>
        <v>0.31413933278236073</v>
      </c>
    </row>
    <row r="157" spans="1:10" x14ac:dyDescent="0.3">
      <c r="A157" s="35">
        <v>45291</v>
      </c>
      <c r="C157" s="4">
        <f t="shared" si="0"/>
        <v>48213.555463994468</v>
      </c>
      <c r="D157" s="4">
        <f t="shared" si="1"/>
        <v>47619.505191038792</v>
      </c>
      <c r="E157" s="4">
        <f t="shared" si="2"/>
        <v>48807.605736950143</v>
      </c>
      <c r="G157" s="76" cm="1">
        <f t="array" ref="G157">+TREND($B$2:$B$145,$A$2:$A$145,A157)+$G$142</f>
        <v>48211.575541021375</v>
      </c>
      <c r="H157" s="80">
        <f>+Tabla1[[#This Row],[Previsión]]-G157</f>
        <v>1.9799229730924708</v>
      </c>
      <c r="I157" s="76">
        <f>+'Cl Resid_Anual'!C14-$J$145</f>
        <v>48199.307087997477</v>
      </c>
      <c r="J157" s="80">
        <f>+G157-I157</f>
        <v>12.268453023898473</v>
      </c>
    </row>
    <row r="158" spans="1:10" x14ac:dyDescent="0.3">
      <c r="A158" s="35">
        <v>45322</v>
      </c>
      <c r="C158" s="4">
        <f t="shared" si="0"/>
        <v>48278.734696598207</v>
      </c>
      <c r="D158" s="4">
        <f t="shared" si="1"/>
        <v>47660.542291405793</v>
      </c>
      <c r="E158" s="4">
        <f t="shared" si="2"/>
        <v>48896.927101790621</v>
      </c>
      <c r="G158" s="76" cm="1">
        <f t="array" ref="G158">+TREND($B$2:$B$145,$A$2:$A$145,A158)+$G$142</f>
        <v>48277.191545875248</v>
      </c>
      <c r="H158" s="80">
        <f>+Tabla1[[#This Row],[Previsión]]-G158</f>
        <v>1.5431507229586714</v>
      </c>
    </row>
    <row r="159" spans="1:10" x14ac:dyDescent="0.3">
      <c r="A159" s="35">
        <v>45351</v>
      </c>
      <c r="C159" s="4">
        <f t="shared" si="0"/>
        <v>48339.708817421058</v>
      </c>
      <c r="D159" s="4">
        <f t="shared" si="1"/>
        <v>47699.708889088484</v>
      </c>
      <c r="E159" s="4">
        <f t="shared" si="2"/>
        <v>48979.708745753633</v>
      </c>
      <c r="G159" s="76" cm="1">
        <f t="array" ref="G159">+TREND($B$2:$B$145,$A$2:$A$145,A159)+$G$142</f>
        <v>48338.574260093374</v>
      </c>
      <c r="H159" s="80">
        <f>+Tabla1[[#This Row],[Previsión]]-G159</f>
        <v>1.1345573276848882</v>
      </c>
    </row>
    <row r="160" spans="1:10" x14ac:dyDescent="0.3">
      <c r="A160" s="35">
        <v>45382</v>
      </c>
      <c r="C160" s="4">
        <f t="shared" si="0"/>
        <v>48409.093161805686</v>
      </c>
      <c r="D160" s="4">
        <f t="shared" si="1"/>
        <v>47745.100080417971</v>
      </c>
      <c r="E160" s="4">
        <f t="shared" si="2"/>
        <v>49073.0862431934</v>
      </c>
      <c r="G160" s="76" cm="1">
        <f t="array" ref="G160">+TREND($B$2:$B$145,$A$2:$A$145,A160)+$G$142</f>
        <v>48404.190264947247</v>
      </c>
      <c r="H160" s="80">
        <f>+Tabla1[[#This Row],[Previsión]]-G160</f>
        <v>4.9028968584389077</v>
      </c>
    </row>
    <row r="161" spans="1:10" x14ac:dyDescent="0.3">
      <c r="A161" s="35">
        <v>45412</v>
      </c>
      <c r="C161" s="4">
        <f t="shared" si="0"/>
        <v>48472.169838518981</v>
      </c>
      <c r="D161" s="4">
        <f t="shared" si="1"/>
        <v>47787.0453954771</v>
      </c>
      <c r="E161" s="4">
        <f t="shared" si="2"/>
        <v>49157.294281560862</v>
      </c>
      <c r="G161" s="76" cm="1">
        <f t="array" ref="G161">+TREND($B$2:$B$145,$A$2:$A$145,A161)+$G$142</f>
        <v>48467.689624483261</v>
      </c>
      <c r="H161" s="80">
        <f>+Tabla1[[#This Row],[Previsión]]-G161</f>
        <v>4.4802140357205644</v>
      </c>
    </row>
    <row r="162" spans="1:10" x14ac:dyDescent="0.3">
      <c r="A162" s="35">
        <v>45443</v>
      </c>
      <c r="C162" s="4">
        <f t="shared" si="0"/>
        <v>48539.451627013172</v>
      </c>
      <c r="D162" s="4">
        <f t="shared" si="1"/>
        <v>47832.437342482401</v>
      </c>
      <c r="E162" s="4">
        <f t="shared" si="2"/>
        <v>49246.465911543943</v>
      </c>
      <c r="G162" s="76" cm="1">
        <f t="array" ref="G162">+TREND($B$2:$B$145,$A$2:$A$145,A162)+$G$142</f>
        <v>48533.305629337119</v>
      </c>
      <c r="H162" s="80">
        <f>+Tabla1[[#This Row],[Previsión]]-G162</f>
        <v>6.1459976760525024</v>
      </c>
    </row>
    <row r="163" spans="1:10" x14ac:dyDescent="0.3">
      <c r="A163" s="35">
        <v>45473</v>
      </c>
      <c r="C163" s="4">
        <f t="shared" si="0"/>
        <v>48602.528303726467</v>
      </c>
      <c r="D163" s="4">
        <f t="shared" si="1"/>
        <v>47875.546424163229</v>
      </c>
      <c r="E163" s="4">
        <f t="shared" si="2"/>
        <v>49329.510183289705</v>
      </c>
      <c r="G163" s="76" cm="1">
        <f t="array" ref="G163">+TREND($B$2:$B$145,$A$2:$A$145,A163)+$G$142</f>
        <v>48596.804988873133</v>
      </c>
      <c r="H163" s="80">
        <f>+Tabla1[[#This Row],[Previsión]]-G163</f>
        <v>5.7233148533341591</v>
      </c>
    </row>
    <row r="164" spans="1:10" x14ac:dyDescent="0.3">
      <c r="A164" s="35">
        <v>45504</v>
      </c>
      <c r="C164" s="4">
        <f t="shared" si="0"/>
        <v>48669.81009222065</v>
      </c>
      <c r="D164" s="4">
        <f t="shared" si="1"/>
        <v>47922.073793770265</v>
      </c>
      <c r="E164" s="4">
        <f t="shared" si="2"/>
        <v>49417.546390671036</v>
      </c>
      <c r="G164" s="76" cm="1">
        <f t="array" ref="G164">+TREND($B$2:$B$145,$A$2:$A$145,A164)+$G$142</f>
        <v>48662.420993726992</v>
      </c>
      <c r="H164" s="80">
        <f>+Tabla1[[#This Row],[Previsión]]-G164</f>
        <v>7.3890984936588211</v>
      </c>
    </row>
    <row r="165" spans="1:10" x14ac:dyDescent="0.3">
      <c r="A165" s="35">
        <v>45535</v>
      </c>
      <c r="C165" s="4">
        <f t="shared" si="0"/>
        <v>48734.98932482439</v>
      </c>
      <c r="D165" s="4">
        <f t="shared" si="1"/>
        <v>47967.638896495751</v>
      </c>
      <c r="E165" s="4">
        <f t="shared" si="2"/>
        <v>49502.339753153028</v>
      </c>
      <c r="G165" s="76" cm="1">
        <f t="array" ref="G165">+TREND($B$2:$B$145,$A$2:$A$145,A165)+$G$142</f>
        <v>48728.036998580865</v>
      </c>
      <c r="H165" s="80">
        <f>+Tabla1[[#This Row],[Previsión]]-G165</f>
        <v>6.9523262435250217</v>
      </c>
    </row>
    <row r="166" spans="1:10" x14ac:dyDescent="0.3">
      <c r="A166" s="35">
        <v>45565</v>
      </c>
      <c r="C166" s="4">
        <f t="shared" si="0"/>
        <v>48798.066001537685</v>
      </c>
      <c r="D166" s="4">
        <f t="shared" si="1"/>
        <v>48012.160287186351</v>
      </c>
      <c r="E166" s="4">
        <f t="shared" si="2"/>
        <v>49583.97171588902</v>
      </c>
      <c r="G166" s="76" cm="1">
        <f t="array" ref="G166">+TREND($B$2:$B$145,$A$2:$A$145,A166)+$G$142</f>
        <v>48791.536358116864</v>
      </c>
      <c r="H166" s="80">
        <f>+Tabla1[[#This Row],[Previsión]]-G166</f>
        <v>6.5296434208212304</v>
      </c>
    </row>
    <row r="167" spans="1:10" x14ac:dyDescent="0.3">
      <c r="A167" s="35">
        <v>45596</v>
      </c>
      <c r="C167" s="4">
        <f t="shared" si="0"/>
        <v>48865.347790031868</v>
      </c>
      <c r="D167" s="4">
        <f t="shared" si="1"/>
        <v>48060.080697959675</v>
      </c>
      <c r="E167" s="4">
        <f t="shared" si="2"/>
        <v>49670.614882104062</v>
      </c>
      <c r="G167" s="76" cm="1">
        <f t="array" ref="G167">+TREND($B$2:$B$145,$A$2:$A$145,A167)+$G$142</f>
        <v>48857.152362970737</v>
      </c>
      <c r="H167" s="80">
        <f>+Tabla1[[#This Row],[Previsión]]-G167</f>
        <v>8.1954270611313405</v>
      </c>
    </row>
    <row r="168" spans="1:10" x14ac:dyDescent="0.3">
      <c r="A168" s="35">
        <v>45626</v>
      </c>
      <c r="C168" s="4">
        <f t="shared" si="0"/>
        <v>48928.424466745171</v>
      </c>
      <c r="D168" s="4">
        <f t="shared" si="1"/>
        <v>48105.380332474982</v>
      </c>
      <c r="E168" s="4">
        <f t="shared" si="2"/>
        <v>49751.46860101536</v>
      </c>
      <c r="G168" s="76" cm="1">
        <f t="array" ref="G168">+TREND($B$2:$B$145,$A$2:$A$145,A168)+$G$142</f>
        <v>48920.651722506751</v>
      </c>
      <c r="H168" s="80">
        <f>+Tabla1[[#This Row],[Previsión]]-G168</f>
        <v>7.7727442384202732</v>
      </c>
    </row>
    <row r="169" spans="1:10" x14ac:dyDescent="0.3">
      <c r="A169" s="35">
        <v>45657</v>
      </c>
      <c r="C169" s="4">
        <f t="shared" si="0"/>
        <v>48995.706255239355</v>
      </c>
      <c r="D169" s="4">
        <f t="shared" si="1"/>
        <v>48154.07516394055</v>
      </c>
      <c r="E169" s="4">
        <f t="shared" si="2"/>
        <v>49837.337346538159</v>
      </c>
      <c r="G169" s="89" cm="1">
        <f t="array" ref="G169">+TREND($B$2:$B$145,$A$2:$A$145,A169)+$G$142</f>
        <v>48986.26772736061</v>
      </c>
      <c r="H169" s="88">
        <f>+Tabla1[[#This Row],[Previsión]]-G169</f>
        <v>9.4385278787449352</v>
      </c>
      <c r="I169" s="89">
        <f>+'Cl Resid_Anual'!C15-$J$145</f>
        <v>48966.874223606603</v>
      </c>
      <c r="J169" s="88">
        <f>+G169-I169</f>
        <v>19.393503754006815</v>
      </c>
    </row>
    <row r="170" spans="1:10" x14ac:dyDescent="0.3">
      <c r="A170" s="35">
        <v>45688</v>
      </c>
      <c r="C170" s="4">
        <f t="shared" si="0"/>
        <v>49060.885487843094</v>
      </c>
      <c r="D170" s="4">
        <f t="shared" si="1"/>
        <v>48201.592612938475</v>
      </c>
      <c r="E170" s="4">
        <f t="shared" si="2"/>
        <v>49920.178362747713</v>
      </c>
      <c r="G170" s="76" cm="1">
        <f t="array" ref="G170">+TREND($B$2:$B$145,$A$2:$A$145,A170)+$G$142</f>
        <v>49051.883732214483</v>
      </c>
      <c r="H170" s="80">
        <f>+Tabla1[[#This Row],[Previsión]]-G170</f>
        <v>9.0017556286111358</v>
      </c>
    </row>
    <row r="171" spans="1:10" x14ac:dyDescent="0.3">
      <c r="A171" s="35">
        <v>45716</v>
      </c>
      <c r="C171" s="4">
        <f t="shared" si="0"/>
        <v>49119.757052775502</v>
      </c>
      <c r="D171" s="4">
        <f t="shared" si="1"/>
        <v>48244.784406337298</v>
      </c>
      <c r="E171" s="4">
        <f t="shared" si="2"/>
        <v>49994.729699213705</v>
      </c>
      <c r="G171" s="76" cm="1">
        <f t="array" ref="G171">+TREND($B$2:$B$145,$A$2:$A$145,A171)+$G$142</f>
        <v>49111.149801114749</v>
      </c>
      <c r="H171" s="80">
        <f>+Tabla1[[#This Row],[Previsión]]-G171</f>
        <v>8.6072516607528087</v>
      </c>
    </row>
    <row r="172" spans="1:10" x14ac:dyDescent="0.3">
      <c r="A172" s="35">
        <v>45747</v>
      </c>
      <c r="C172" s="4">
        <f t="shared" si="0"/>
        <v>49191.243953050573</v>
      </c>
      <c r="D172" s="4">
        <f t="shared" si="1"/>
        <v>48297.564929830209</v>
      </c>
      <c r="E172" s="4">
        <f t="shared" si="2"/>
        <v>50084.922976270936</v>
      </c>
      <c r="G172" s="76" cm="1">
        <f t="array" ref="G172">+TREND($B$2:$B$145,$A$2:$A$145,A172)+$G$142</f>
        <v>49176.765805968622</v>
      </c>
      <c r="H172" s="80">
        <f>+Tabla1[[#This Row],[Previsión]]-G172</f>
        <v>14.478147081950738</v>
      </c>
    </row>
    <row r="173" spans="1:10" x14ac:dyDescent="0.3">
      <c r="A173" s="35">
        <v>45777</v>
      </c>
      <c r="C173" s="4">
        <f t="shared" si="0"/>
        <v>49254.320629763868</v>
      </c>
      <c r="D173" s="4">
        <f t="shared" si="1"/>
        <v>48344.417580425041</v>
      </c>
      <c r="E173" s="4">
        <f t="shared" si="2"/>
        <v>50164.223679102695</v>
      </c>
      <c r="G173" s="76" cm="1">
        <f t="array" ref="G173">+TREND($B$2:$B$145,$A$2:$A$145,A173)+$G$142</f>
        <v>49240.265165504621</v>
      </c>
      <c r="H173" s="80">
        <f>+Tabla1[[#This Row],[Previsión]]-G173</f>
        <v>14.055464259246946</v>
      </c>
    </row>
    <row r="174" spans="1:10" x14ac:dyDescent="0.3">
      <c r="A174" s="35">
        <v>45808</v>
      </c>
      <c r="C174" s="4">
        <f t="shared" si="0"/>
        <v>49321.602418258051</v>
      </c>
      <c r="D174" s="4">
        <f t="shared" si="1"/>
        <v>48394.671487588079</v>
      </c>
      <c r="E174" s="4">
        <f t="shared" si="2"/>
        <v>50248.533348928024</v>
      </c>
      <c r="G174" s="76" cm="1">
        <f t="array" ref="G174">+TREND($B$2:$B$145,$A$2:$A$145,A174)+$G$142</f>
        <v>49305.881170358494</v>
      </c>
      <c r="H174" s="80">
        <f>+Tabla1[[#This Row],[Previsión]]-G174</f>
        <v>15.721247899557056</v>
      </c>
    </row>
    <row r="175" spans="1:10" x14ac:dyDescent="0.3">
      <c r="A175" s="35">
        <v>45838</v>
      </c>
      <c r="C175" s="4">
        <f t="shared" si="0"/>
        <v>49384.679094971354</v>
      </c>
      <c r="D175" s="4">
        <f t="shared" si="1"/>
        <v>48442.029259819225</v>
      </c>
      <c r="E175" s="4">
        <f t="shared" si="2"/>
        <v>50327.328930123484</v>
      </c>
      <c r="G175" s="76" cm="1">
        <f t="array" ref="G175">+TREND($B$2:$B$145,$A$2:$A$145,A175)+$G$142</f>
        <v>49369.380529894494</v>
      </c>
      <c r="H175" s="80">
        <f>+Tabla1[[#This Row],[Previsión]]-G175</f>
        <v>15.298565076860541</v>
      </c>
    </row>
    <row r="176" spans="1:10" x14ac:dyDescent="0.3">
      <c r="A176" s="35">
        <v>45869</v>
      </c>
      <c r="C176" s="4">
        <f t="shared" si="0"/>
        <v>49451.960883465537</v>
      </c>
      <c r="D176" s="4">
        <f t="shared" si="1"/>
        <v>48492.794021594811</v>
      </c>
      <c r="E176" s="4">
        <f t="shared" si="2"/>
        <v>50411.127745336264</v>
      </c>
      <c r="G176" s="76" cm="1">
        <f t="array" ref="G176">+TREND($B$2:$B$145,$A$2:$A$145,A176)+$G$142</f>
        <v>49434.996534748367</v>
      </c>
      <c r="H176" s="80">
        <f>+Tabla1[[#This Row],[Previsión]]-G176</f>
        <v>16.964348717170651</v>
      </c>
    </row>
    <row r="177" spans="1:10" x14ac:dyDescent="0.3">
      <c r="A177" s="35">
        <v>45900</v>
      </c>
      <c r="C177" s="4">
        <f t="shared" si="0"/>
        <v>49517.140116069277</v>
      </c>
      <c r="D177" s="4">
        <f t="shared" si="1"/>
        <v>48542.204571505717</v>
      </c>
      <c r="E177" s="4">
        <f t="shared" si="2"/>
        <v>50492.075660632836</v>
      </c>
      <c r="G177" s="76" cm="1">
        <f t="array" ref="G177">+TREND($B$2:$B$145,$A$2:$A$145,A177)+$G$142</f>
        <v>49500.61253960224</v>
      </c>
      <c r="H177" s="80">
        <f>+Tabla1[[#This Row],[Previsión]]-G177</f>
        <v>16.527576467036852</v>
      </c>
    </row>
    <row r="178" spans="1:10" x14ac:dyDescent="0.3">
      <c r="A178" s="35">
        <v>45930</v>
      </c>
      <c r="C178" s="4">
        <f t="shared" si="0"/>
        <v>49580.216792782572</v>
      </c>
      <c r="D178" s="4">
        <f t="shared" si="1"/>
        <v>48590.228314796252</v>
      </c>
      <c r="E178" s="4">
        <f t="shared" si="2"/>
        <v>50570.205270768893</v>
      </c>
      <c r="G178" s="76" cm="1">
        <f t="array" ref="G178">+TREND($B$2:$B$145,$A$2:$A$145,A178)+$G$142</f>
        <v>49564.111899138239</v>
      </c>
      <c r="H178" s="80">
        <f>+Tabla1[[#This Row],[Previsión]]-G178</f>
        <v>16.10489364433306</v>
      </c>
    </row>
    <row r="179" spans="1:10" x14ac:dyDescent="0.3">
      <c r="A179" s="35">
        <v>45961</v>
      </c>
      <c r="C179" s="4">
        <f t="shared" si="0"/>
        <v>49647.498581276755</v>
      </c>
      <c r="D179" s="4">
        <f t="shared" si="1"/>
        <v>48641.66930261672</v>
      </c>
      <c r="E179" s="4">
        <f t="shared" si="2"/>
        <v>50653.327859936791</v>
      </c>
      <c r="G179" s="76" cm="1">
        <f t="array" ref="G179">+TREND($B$2:$B$145,$A$2:$A$145,A179)+$G$142</f>
        <v>49629.727903992112</v>
      </c>
      <c r="H179" s="80">
        <f>+Tabla1[[#This Row],[Previsión]]-G179</f>
        <v>17.77067728464317</v>
      </c>
    </row>
    <row r="180" spans="1:10" x14ac:dyDescent="0.3">
      <c r="A180" s="35">
        <v>45991</v>
      </c>
      <c r="C180" s="4">
        <f t="shared" si="0"/>
        <v>49710.575257990051</v>
      </c>
      <c r="D180" s="4">
        <f t="shared" si="1"/>
        <v>48690.086410349955</v>
      </c>
      <c r="E180" s="4">
        <f t="shared" si="2"/>
        <v>50731.064105630147</v>
      </c>
      <c r="G180" s="76" cm="1">
        <f t="array" ref="G180">+TREND($B$2:$B$145,$A$2:$A$145,A180)+$G$142</f>
        <v>49693.227263528112</v>
      </c>
      <c r="H180" s="80">
        <f>+Tabla1[[#This Row],[Previsión]]-G180</f>
        <v>17.347994461939379</v>
      </c>
    </row>
    <row r="181" spans="1:10" x14ac:dyDescent="0.3">
      <c r="A181" s="35">
        <v>46022</v>
      </c>
      <c r="C181" s="4">
        <f t="shared" si="0"/>
        <v>49777.857046484241</v>
      </c>
      <c r="D181" s="4">
        <f t="shared" si="1"/>
        <v>48741.928220737056</v>
      </c>
      <c r="E181" s="4">
        <f t="shared" si="2"/>
        <v>50813.785872231427</v>
      </c>
      <c r="G181" s="89" cm="1">
        <f t="array" ref="G181">+TREND($B$2:$B$145,$A$2:$A$145,A181)+$G$142</f>
        <v>49758.843268381985</v>
      </c>
      <c r="H181" s="88">
        <f>+Tabla1[[#This Row],[Previsión]]-G181</f>
        <v>19.013778102256765</v>
      </c>
      <c r="I181" s="89">
        <f>+'Cl Resid_Anual'!C16-J$145</f>
        <v>49734.441359215736</v>
      </c>
      <c r="J181" s="88">
        <f>+G181-I181</f>
        <v>24.401909166248515</v>
      </c>
    </row>
    <row r="182" spans="1:10" x14ac:dyDescent="0.3">
      <c r="A182" s="35">
        <v>46053</v>
      </c>
      <c r="C182" s="4">
        <f t="shared" si="0"/>
        <v>49843.036279087981</v>
      </c>
      <c r="D182" s="4">
        <f t="shared" si="1"/>
        <v>48792.334016448258</v>
      </c>
      <c r="E182" s="4">
        <f t="shared" si="2"/>
        <v>50893.738541727704</v>
      </c>
      <c r="G182" s="76" cm="1">
        <f t="array" ref="G182">+TREND($B$2:$B$145,$A$2:$A$145,A182)+$G$142</f>
        <v>49824.459273235858</v>
      </c>
      <c r="H182" s="80">
        <f>+Tabla1[[#This Row],[Previsión]]-G182</f>
        <v>18.577005852122966</v>
      </c>
    </row>
    <row r="183" spans="1:10" x14ac:dyDescent="0.3">
      <c r="A183" s="35">
        <v>46081</v>
      </c>
      <c r="C183" s="4">
        <f t="shared" si="0"/>
        <v>49901.907844020388</v>
      </c>
      <c r="D183" s="4">
        <f t="shared" si="1"/>
        <v>48838.010173396498</v>
      </c>
      <c r="E183" s="4">
        <f t="shared" si="2"/>
        <v>50965.805514644278</v>
      </c>
      <c r="G183" s="76" cm="1">
        <f t="array" ref="G183">+TREND($B$2:$B$145,$A$2:$A$145,A183)+$G$142</f>
        <v>49883.725342136124</v>
      </c>
      <c r="H183" s="80">
        <f>+Tabla1[[#This Row],[Previsión]]-G183</f>
        <v>18.182501884264639</v>
      </c>
    </row>
    <row r="184" spans="1:10" x14ac:dyDescent="0.3">
      <c r="A184" s="35">
        <v>46112</v>
      </c>
      <c r="C184" s="4">
        <f t="shared" si="0"/>
        <v>49973.39474429546</v>
      </c>
      <c r="D184" s="4">
        <f t="shared" si="1"/>
        <v>48893.660307877959</v>
      </c>
      <c r="E184" s="4">
        <f t="shared" si="2"/>
        <v>51053.12918071296</v>
      </c>
      <c r="G184" s="76" cm="1">
        <f t="array" ref="G184">+TREND($B$2:$B$145,$A$2:$A$145,A184)+$G$142</f>
        <v>49949.341346989997</v>
      </c>
      <c r="H184" s="80">
        <f>+Tabla1[[#This Row],[Previsión]]-G184</f>
        <v>24.053397305462568</v>
      </c>
    </row>
    <row r="185" spans="1:10" x14ac:dyDescent="0.3">
      <c r="A185" s="35">
        <v>46142</v>
      </c>
      <c r="C185" s="4">
        <f t="shared" si="0"/>
        <v>50036.471421008755</v>
      </c>
      <c r="D185" s="4">
        <f t="shared" si="1"/>
        <v>48942.922018845005</v>
      </c>
      <c r="E185" s="4">
        <f t="shared" si="2"/>
        <v>51130.020823172505</v>
      </c>
      <c r="G185" s="76" cm="1">
        <f t="array" ref="G185">+TREND($B$2:$B$145,$A$2:$A$145,A185)+$G$142</f>
        <v>50012.840706525996</v>
      </c>
      <c r="H185" s="80">
        <f>+Tabla1[[#This Row],[Previsión]]-G185</f>
        <v>23.630714482758776</v>
      </c>
    </row>
    <row r="186" spans="1:10" x14ac:dyDescent="0.3">
      <c r="A186" s="35">
        <v>46173</v>
      </c>
      <c r="C186" s="4">
        <f t="shared" si="0"/>
        <v>50103.753209502938</v>
      </c>
      <c r="D186" s="4">
        <f t="shared" si="1"/>
        <v>48995.627836830041</v>
      </c>
      <c r="E186" s="4">
        <f t="shared" si="2"/>
        <v>51211.878582175836</v>
      </c>
      <c r="G186" s="76" cm="1">
        <f t="array" ref="G186">+TREND($B$2:$B$145,$A$2:$A$145,A186)+$G$142</f>
        <v>50078.456711379869</v>
      </c>
      <c r="H186" s="80">
        <f>+Tabla1[[#This Row],[Previsión]]-G186</f>
        <v>25.296498123068886</v>
      </c>
    </row>
    <row r="187" spans="1:10" x14ac:dyDescent="0.3">
      <c r="A187" s="35">
        <v>46203</v>
      </c>
      <c r="C187" s="4">
        <f t="shared" si="0"/>
        <v>50166.829886216241</v>
      </c>
      <c r="D187" s="4">
        <f t="shared" si="1"/>
        <v>49045.18211768836</v>
      </c>
      <c r="E187" s="4">
        <f t="shared" si="2"/>
        <v>51288.477654744122</v>
      </c>
      <c r="G187" s="76" cm="1">
        <f t="array" ref="G187">+TREND($B$2:$B$145,$A$2:$A$145,A187)+$G$142</f>
        <v>50141.956070915869</v>
      </c>
      <c r="H187" s="80">
        <f>+Tabla1[[#This Row],[Previsión]]-G187</f>
        <v>24.873815300372371</v>
      </c>
    </row>
    <row r="188" spans="1:10" x14ac:dyDescent="0.3">
      <c r="A188" s="35">
        <v>46234</v>
      </c>
      <c r="C188" s="4">
        <f t="shared" si="0"/>
        <v>50234.111674710424</v>
      </c>
      <c r="D188" s="4">
        <f t="shared" si="1"/>
        <v>49098.188273760163</v>
      </c>
      <c r="E188" s="4">
        <f t="shared" si="2"/>
        <v>51370.035075660686</v>
      </c>
      <c r="G188" s="76" cm="1">
        <f t="array" ref="G188">+TREND($B$2:$B$145,$A$2:$A$145,A188)+$G$142</f>
        <v>50207.572075769742</v>
      </c>
      <c r="H188" s="80">
        <f>+Tabla1[[#This Row],[Previsión]]-G188</f>
        <v>26.539598940682481</v>
      </c>
    </row>
    <row r="189" spans="1:10" x14ac:dyDescent="0.3">
      <c r="A189" s="35">
        <v>46265</v>
      </c>
      <c r="C189" s="4">
        <f t="shared" si="0"/>
        <v>50299.290907314164</v>
      </c>
      <c r="D189" s="4">
        <f t="shared" si="1"/>
        <v>49149.677279622381</v>
      </c>
      <c r="E189" s="4">
        <f t="shared" si="2"/>
        <v>51448.904535005946</v>
      </c>
      <c r="G189" s="76" cm="1">
        <f t="array" ref="G189">+TREND($B$2:$B$145,$A$2:$A$145,A189)+$G$142</f>
        <v>50273.188080623615</v>
      </c>
      <c r="H189" s="80">
        <f>+Tabla1[[#This Row],[Previsión]]-G189</f>
        <v>26.102826690548682</v>
      </c>
    </row>
    <row r="190" spans="1:10" x14ac:dyDescent="0.3">
      <c r="A190" s="35">
        <v>46295</v>
      </c>
      <c r="C190" s="4">
        <f t="shared" si="0"/>
        <v>50362.367584027459</v>
      </c>
      <c r="D190" s="4">
        <f t="shared" si="1"/>
        <v>49199.631187086699</v>
      </c>
      <c r="E190" s="4">
        <f t="shared" si="2"/>
        <v>51525.103980968219</v>
      </c>
      <c r="G190" s="76" cm="1">
        <f t="array" ref="G190">+TREND($B$2:$B$145,$A$2:$A$145,A190)+$G$142</f>
        <v>50336.687440159614</v>
      </c>
      <c r="H190" s="80">
        <f>+Tabla1[[#This Row],[Previsión]]-G190</f>
        <v>25.68014386784489</v>
      </c>
    </row>
    <row r="191" spans="1:10" x14ac:dyDescent="0.3">
      <c r="A191" s="35">
        <v>46326</v>
      </c>
      <c r="C191" s="4">
        <f t="shared" si="0"/>
        <v>50429.649372521642</v>
      </c>
      <c r="D191" s="4">
        <f t="shared" si="1"/>
        <v>49253.048423105363</v>
      </c>
      <c r="E191" s="4">
        <f t="shared" si="2"/>
        <v>51606.250321937921</v>
      </c>
      <c r="G191" s="76" cm="1">
        <f t="array" ref="G191">+TREND($B$2:$B$145,$A$2:$A$145,A191)+$G$142</f>
        <v>50402.303445013487</v>
      </c>
      <c r="H191" s="80">
        <f>+Tabla1[[#This Row],[Previsión]]-G191</f>
        <v>27.345927508155</v>
      </c>
    </row>
    <row r="192" spans="1:10" x14ac:dyDescent="0.3">
      <c r="A192" s="35">
        <v>46356</v>
      </c>
      <c r="C192" s="4">
        <f t="shared" si="0"/>
        <v>50492.726049234938</v>
      </c>
      <c r="D192" s="4">
        <f t="shared" si="1"/>
        <v>49303.24593410614</v>
      </c>
      <c r="E192" s="4">
        <f t="shared" si="2"/>
        <v>51682.206164363735</v>
      </c>
      <c r="G192" s="76" cm="1">
        <f t="array" ref="G192">+TREND($B$2:$B$145,$A$2:$A$145,A192)+$G$142</f>
        <v>50465.802804549487</v>
      </c>
      <c r="H192" s="80">
        <f>+Tabla1[[#This Row],[Previsión]]-G192</f>
        <v>26.923244685451209</v>
      </c>
    </row>
    <row r="193" spans="1:10" x14ac:dyDescent="0.3">
      <c r="A193" s="35">
        <v>46387</v>
      </c>
      <c r="C193" s="4">
        <f t="shared" si="0"/>
        <v>50560.007837729121</v>
      </c>
      <c r="D193" s="4">
        <f t="shared" si="1"/>
        <v>49356.91422303929</v>
      </c>
      <c r="E193" s="4">
        <f t="shared" si="2"/>
        <v>51763.101452418952</v>
      </c>
      <c r="G193" s="89" cm="1">
        <f t="array" ref="G193">+TREND($B$2:$B$145,$A$2:$A$145,A193)+$G$142</f>
        <v>50531.41880940336</v>
      </c>
      <c r="H193" s="88">
        <f>+Tabla1[[#This Row],[Previsión]]-G193</f>
        <v>28.589028325761319</v>
      </c>
      <c r="I193" s="89">
        <f>+'Cl Resid_Anual'!C17-J$145</f>
        <v>50502.00849482487</v>
      </c>
      <c r="J193" s="88">
        <f>+G193-I193</f>
        <v>29.410314578490215</v>
      </c>
    </row>
    <row r="194" spans="1:10" x14ac:dyDescent="0.3">
      <c r="A194" s="35">
        <v>46418</v>
      </c>
      <c r="C194" s="4">
        <f t="shared" si="0"/>
        <v>50625.187070332868</v>
      </c>
      <c r="D194" s="4">
        <f t="shared" si="1"/>
        <v>49409.022421204252</v>
      </c>
      <c r="E194" s="4">
        <f t="shared" si="2"/>
        <v>51841.351719461483</v>
      </c>
      <c r="G194" s="76" cm="1">
        <f t="array" ref="G194">+TREND($B$2:$B$145,$A$2:$A$145,A194)+$G$142</f>
        <v>50597.034814257233</v>
      </c>
      <c r="H194" s="80">
        <f>+Tabla1[[#This Row],[Previsión]]-G194</f>
        <v>28.152256075634796</v>
      </c>
    </row>
    <row r="195" spans="1:10" x14ac:dyDescent="0.3">
      <c r="A195" s="35">
        <v>46446</v>
      </c>
      <c r="C195" s="4">
        <f t="shared" si="0"/>
        <v>50684.058635265275</v>
      </c>
      <c r="D195" s="4">
        <f t="shared" si="1"/>
        <v>49456.182934169738</v>
      </c>
      <c r="E195" s="4">
        <f t="shared" si="2"/>
        <v>51911.934336360813</v>
      </c>
      <c r="G195" s="76" cm="1">
        <f t="array" ref="G195">+TREND($B$2:$B$145,$A$2:$A$145,A195)+$G$142</f>
        <v>50656.300883157499</v>
      </c>
      <c r="H195" s="80">
        <f>+Tabla1[[#This Row],[Previsión]]-G195</f>
        <v>27.757752107776469</v>
      </c>
    </row>
    <row r="196" spans="1:10" x14ac:dyDescent="0.3">
      <c r="A196" s="35">
        <v>46477</v>
      </c>
      <c r="C196" s="4">
        <f t="shared" si="0"/>
        <v>50755.545535540346</v>
      </c>
      <c r="D196" s="4">
        <f t="shared" si="1"/>
        <v>49513.570823058144</v>
      </c>
      <c r="E196" s="4">
        <f t="shared" si="2"/>
        <v>51997.520248022549</v>
      </c>
      <c r="G196" s="76" cm="1">
        <f t="array" ref="G196">+TREND($B$2:$B$145,$A$2:$A$145,A196)+$G$142</f>
        <v>50721.916888011372</v>
      </c>
      <c r="H196" s="80">
        <f>+Tabla1[[#This Row],[Previsión]]-G196</f>
        <v>33.628647528974398</v>
      </c>
    </row>
    <row r="197" spans="1:10" x14ac:dyDescent="0.3">
      <c r="A197" s="35">
        <v>46507</v>
      </c>
      <c r="C197" s="4">
        <f t="shared" si="0"/>
        <v>50818.622212253642</v>
      </c>
      <c r="D197" s="4">
        <f t="shared" si="1"/>
        <v>49564.310722163318</v>
      </c>
      <c r="E197" s="4">
        <f t="shared" si="2"/>
        <v>52072.933702343966</v>
      </c>
      <c r="G197" s="76" cm="1">
        <f t="array" ref="G197">+TREND($B$2:$B$145,$A$2:$A$145,A197)+$G$142</f>
        <v>50785.416247547371</v>
      </c>
      <c r="H197" s="80">
        <f>+Tabla1[[#This Row],[Previsión]]-G197</f>
        <v>33.205964706270606</v>
      </c>
    </row>
    <row r="198" spans="1:10" x14ac:dyDescent="0.3">
      <c r="A198" s="35">
        <v>46538</v>
      </c>
      <c r="C198" s="4">
        <f t="shared" si="0"/>
        <v>50885.904000747825</v>
      </c>
      <c r="D198" s="4">
        <f t="shared" si="1"/>
        <v>49618.539224171589</v>
      </c>
      <c r="E198" s="4">
        <f t="shared" si="2"/>
        <v>52153.268777324061</v>
      </c>
      <c r="G198" s="76" cm="1">
        <f t="array" ref="G198">+TREND($B$2:$B$145,$A$2:$A$145,A198)+$G$142</f>
        <v>50851.032252401244</v>
      </c>
      <c r="H198" s="80">
        <f>+Tabla1[[#This Row],[Previsión]]-G198</f>
        <v>34.871748346580716</v>
      </c>
    </row>
    <row r="199" spans="1:10" x14ac:dyDescent="0.3">
      <c r="A199" s="35">
        <v>46568</v>
      </c>
      <c r="C199" s="4">
        <f t="shared" si="0"/>
        <v>50948.980677461121</v>
      </c>
      <c r="D199" s="4">
        <f t="shared" si="1"/>
        <v>49669.473243955421</v>
      </c>
      <c r="E199" s="4">
        <f t="shared" si="2"/>
        <v>52228.48811096682</v>
      </c>
      <c r="G199" s="76" cm="1">
        <f t="array" ref="G199">+TREND($B$2:$B$145,$A$2:$A$145,A199)+$G$142</f>
        <v>50914.531611937244</v>
      </c>
      <c r="H199" s="80">
        <f>+Tabla1[[#This Row],[Previsión]]-G199</f>
        <v>34.449065523876925</v>
      </c>
    </row>
    <row r="200" spans="1:10" x14ac:dyDescent="0.3">
      <c r="A200" s="35">
        <v>46599</v>
      </c>
      <c r="C200" s="4">
        <f t="shared" si="0"/>
        <v>51016.262465955311</v>
      </c>
      <c r="D200" s="4">
        <f t="shared" si="1"/>
        <v>49723.902652220742</v>
      </c>
      <c r="E200" s="4">
        <f t="shared" si="2"/>
        <v>52308.62227968988</v>
      </c>
      <c r="G200" s="76" cm="1">
        <f t="array" ref="G200">+TREND($B$2:$B$145,$A$2:$A$145,A200)+$G$142</f>
        <v>50980.147616791117</v>
      </c>
      <c r="H200" s="80">
        <f>+Tabla1[[#This Row],[Previsión]]-G200</f>
        <v>36.114849164194311</v>
      </c>
    </row>
    <row r="201" spans="1:10" x14ac:dyDescent="0.3">
      <c r="A201" s="35">
        <v>46630</v>
      </c>
      <c r="C201" s="4">
        <f t="shared" si="0"/>
        <v>51081.441698559051</v>
      </c>
      <c r="D201" s="4">
        <f t="shared" si="1"/>
        <v>49776.72532516245</v>
      </c>
      <c r="E201" s="4">
        <f t="shared" si="2"/>
        <v>52386.158071955651</v>
      </c>
      <c r="G201" s="76" cm="1">
        <f t="array" ref="G201">+TREND($B$2:$B$145,$A$2:$A$145,A201)+$G$142</f>
        <v>51045.76362164499</v>
      </c>
      <c r="H201" s="80">
        <f>+Tabla1[[#This Row],[Previsión]]-G201</f>
        <v>35.678076914060512</v>
      </c>
    </row>
    <row r="202" spans="1:10" x14ac:dyDescent="0.3">
      <c r="A202" s="35">
        <v>46660</v>
      </c>
      <c r="C202" s="4">
        <f t="shared" si="0"/>
        <v>51144.518375272346</v>
      </c>
      <c r="D202" s="4">
        <f t="shared" si="1"/>
        <v>49827.92974441046</v>
      </c>
      <c r="E202" s="4">
        <f t="shared" si="2"/>
        <v>52461.107006134233</v>
      </c>
      <c r="G202" s="76" cm="1">
        <f t="array" ref="G202">+TREND($B$2:$B$145,$A$2:$A$145,A202)+$G$142</f>
        <v>51109.262981180989</v>
      </c>
      <c r="H202" s="80">
        <f>+Tabla1[[#This Row],[Previsión]]-G202</f>
        <v>35.25539409135672</v>
      </c>
    </row>
    <row r="203" spans="1:10" x14ac:dyDescent="0.3">
      <c r="A203" s="35">
        <v>46691</v>
      </c>
      <c r="C203" s="4">
        <f t="shared" si="0"/>
        <v>51211.800163766529</v>
      </c>
      <c r="D203" s="4">
        <f t="shared" si="1"/>
        <v>49882.639352187922</v>
      </c>
      <c r="E203" s="4">
        <f t="shared" si="2"/>
        <v>52540.960975345137</v>
      </c>
      <c r="G203" s="76" cm="1">
        <f t="array" ref="G203">+TREND($B$2:$B$145,$A$2:$A$145,A203)+$G$142</f>
        <v>51174.878986034862</v>
      </c>
      <c r="H203" s="80">
        <f>+Tabla1[[#This Row],[Previsión]]-G203</f>
        <v>36.92117773166683</v>
      </c>
    </row>
    <row r="204" spans="1:10" x14ac:dyDescent="0.3">
      <c r="A204" s="35">
        <v>46721</v>
      </c>
      <c r="C204" s="4">
        <f t="shared" si="0"/>
        <v>51274.876840479825</v>
      </c>
      <c r="D204" s="4">
        <f t="shared" si="1"/>
        <v>49934.01159007883</v>
      </c>
      <c r="E204" s="4">
        <f t="shared" si="2"/>
        <v>52615.74209088082</v>
      </c>
      <c r="G204" s="76" cm="1">
        <f t="array" ref="G204">+TREND($B$2:$B$145,$A$2:$A$145,A204)+$G$142</f>
        <v>51238.378345570862</v>
      </c>
      <c r="H204" s="80">
        <f>+Tabla1[[#This Row],[Previsión]]-G204</f>
        <v>36.498494908963039</v>
      </c>
    </row>
    <row r="205" spans="1:10" x14ac:dyDescent="0.3">
      <c r="A205" s="35">
        <v>46752</v>
      </c>
      <c r="C205" s="4">
        <f t="shared" si="0"/>
        <v>51342.158628974008</v>
      </c>
      <c r="D205" s="4">
        <f t="shared" si="1"/>
        <v>49988.895299347918</v>
      </c>
      <c r="E205" s="4">
        <f t="shared" si="2"/>
        <v>52695.421958600098</v>
      </c>
      <c r="G205" s="89" cm="1">
        <f t="array" ref="G205">+TREND($B$2:$B$145,$A$2:$A$145,A205)+$G$142</f>
        <v>51303.994350424735</v>
      </c>
      <c r="H205" s="88">
        <f>+Tabla1[[#This Row],[Previsión]]-G205</f>
        <v>38.164278549273149</v>
      </c>
      <c r="I205" s="89">
        <f>+'Cl Resid_Anual'!C18-J$145</f>
        <v>51269.575630433996</v>
      </c>
      <c r="J205" s="88">
        <f>+G205-I205</f>
        <v>34.418719990739191</v>
      </c>
    </row>
    <row r="206" spans="1:10" x14ac:dyDescent="0.3">
      <c r="A206" s="35">
        <v>46783</v>
      </c>
      <c r="C206" s="4">
        <f t="shared" si="0"/>
        <v>51407.337861577747</v>
      </c>
      <c r="D206" s="4">
        <f t="shared" si="1"/>
        <v>50042.145759171326</v>
      </c>
      <c r="E206" s="4">
        <f t="shared" si="2"/>
        <v>52772.529963984169</v>
      </c>
      <c r="G206" s="76" cm="1">
        <f t="array" ref="G206">+TREND($B$2:$B$145,$A$2:$A$145,A206)+$G$142</f>
        <v>51369.610355278608</v>
      </c>
      <c r="H206" s="80">
        <f>+Tabla1[[#This Row],[Previsión]]-G206</f>
        <v>37.72750629913935</v>
      </c>
    </row>
    <row r="207" spans="1:10" x14ac:dyDescent="0.3">
      <c r="A207" s="35">
        <v>46812</v>
      </c>
      <c r="C207" s="4">
        <f t="shared" si="0"/>
        <v>51468.311982400606</v>
      </c>
      <c r="D207" s="4">
        <f t="shared" si="1"/>
        <v>50092.031332446299</v>
      </c>
      <c r="E207" s="4">
        <f t="shared" si="2"/>
        <v>52844.592632354914</v>
      </c>
      <c r="G207" s="76" cm="1">
        <f t="array" ref="G207">+TREND($B$2:$B$145,$A$2:$A$145,A207)+$G$142</f>
        <v>51430.993069496733</v>
      </c>
      <c r="H207" s="80">
        <f>+Tabla1[[#This Row],[Previsión]]-G207</f>
        <v>37.318912903872842</v>
      </c>
    </row>
    <row r="208" spans="1:10" x14ac:dyDescent="0.3">
      <c r="A208" s="35">
        <v>46843</v>
      </c>
      <c r="C208" s="4">
        <f t="shared" si="0"/>
        <v>51537.696326785233</v>
      </c>
      <c r="D208" s="4">
        <f t="shared" si="1"/>
        <v>50148.881004032861</v>
      </c>
      <c r="E208" s="4">
        <f t="shared" si="2"/>
        <v>52926.511649537606</v>
      </c>
      <c r="G208" s="76" cm="1">
        <f t="array" ref="G208">+TREND($B$2:$B$145,$A$2:$A$145,A208)+$G$142</f>
        <v>51496.609074350607</v>
      </c>
      <c r="H208" s="80">
        <f>+Tabla1[[#This Row],[Previsión]]-G208</f>
        <v>41.087252434626862</v>
      </c>
    </row>
    <row r="209" spans="1:8" x14ac:dyDescent="0.3">
      <c r="A209" s="35">
        <v>46873</v>
      </c>
      <c r="C209" s="4">
        <f t="shared" si="0"/>
        <v>51600.773003498529</v>
      </c>
      <c r="D209" s="4">
        <f t="shared" si="1"/>
        <v>50200.63507415542</v>
      </c>
      <c r="E209" s="4">
        <f t="shared" si="2"/>
        <v>53000.910932841638</v>
      </c>
      <c r="G209" s="76" cm="1">
        <f t="array" ref="G209">+TREND($B$2:$B$145,$A$2:$A$145,A209)+$G$142</f>
        <v>51560.108433886606</v>
      </c>
      <c r="H209" s="80">
        <f>+Tabla1[[#This Row],[Previsión]]-G209</f>
        <v>40.664569611923071</v>
      </c>
    </row>
    <row r="210" spans="1:8" x14ac:dyDescent="0.3">
      <c r="A210" s="35">
        <v>46904</v>
      </c>
      <c r="C210" s="4">
        <f t="shared" si="0"/>
        <v>51668.054791992712</v>
      </c>
      <c r="D210" s="4">
        <f t="shared" si="1"/>
        <v>50255.915471438209</v>
      </c>
      <c r="E210" s="4">
        <f t="shared" si="2"/>
        <v>53080.194112547215</v>
      </c>
      <c r="G210" s="76" cm="1">
        <f t="array" ref="G210">+TREND($B$2:$B$145,$A$2:$A$145,A210)+$G$142</f>
        <v>51625.724438740479</v>
      </c>
      <c r="H210" s="80">
        <f>+Tabla1[[#This Row],[Previsión]]-G210</f>
        <v>42.330353252233181</v>
      </c>
    </row>
    <row r="211" spans="1:8" x14ac:dyDescent="0.3">
      <c r="A211" s="35">
        <v>46934</v>
      </c>
      <c r="C211" s="4">
        <f t="shared" ref="C211:C274" si="3">_xlfn.FORECAST.ETS(A211,$B$2:$B$145,$A$2:$A$145,1,1)</f>
        <v>51731.131468706008</v>
      </c>
      <c r="D211" s="4">
        <f t="shared" ref="D211:D274" si="4">C211-_xlfn.FORECAST.ETS.CONFINT(A211,$B$2:$B$145,$A$2:$A$145,0.95,1,1)</f>
        <v>50307.808953124942</v>
      </c>
      <c r="E211" s="4">
        <f t="shared" ref="E211:E274" si="5">C211+_xlfn.FORECAST.ETS.CONFINT(A211,$B$2:$B$145,$A$2:$A$145,0.95,1,1)</f>
        <v>53154.453984287073</v>
      </c>
      <c r="G211" s="76" cm="1">
        <f t="array" ref="G211">+TREND($B$2:$B$145,$A$2:$A$145,A211)+$G$142</f>
        <v>51689.223798276493</v>
      </c>
      <c r="H211" s="80">
        <f>+Tabla1[[#This Row],[Previsión]]-G211</f>
        <v>41.907670429514837</v>
      </c>
    </row>
    <row r="212" spans="1:8" x14ac:dyDescent="0.3">
      <c r="A212" s="35">
        <v>46965</v>
      </c>
      <c r="C212" s="4">
        <f t="shared" si="3"/>
        <v>51798.413257200191</v>
      </c>
      <c r="D212" s="4">
        <f t="shared" si="4"/>
        <v>50363.234376610999</v>
      </c>
      <c r="E212" s="4">
        <f t="shared" si="5"/>
        <v>53233.592137789383</v>
      </c>
      <c r="G212" s="76" cm="1">
        <f t="array" ref="G212">+TREND($B$2:$B$145,$A$2:$A$145,A212)+$G$142</f>
        <v>51754.839803130351</v>
      </c>
      <c r="H212" s="80">
        <f>+Tabla1[[#This Row],[Previsión]]-G212</f>
        <v>43.573454069839499</v>
      </c>
    </row>
    <row r="213" spans="1:8" x14ac:dyDescent="0.3">
      <c r="A213" s="35">
        <v>46996</v>
      </c>
      <c r="C213" s="4">
        <f t="shared" si="3"/>
        <v>51863.592489803937</v>
      </c>
      <c r="D213" s="4">
        <f t="shared" si="4"/>
        <v>50416.996178960326</v>
      </c>
      <c r="E213" s="4">
        <f t="shared" si="5"/>
        <v>53310.188800647549</v>
      </c>
      <c r="G213" s="76" cm="1">
        <f t="array" ref="G213">+TREND($B$2:$B$145,$A$2:$A$145,A213)+$G$142</f>
        <v>51820.455807984225</v>
      </c>
      <c r="H213" s="80">
        <f>+Tabla1[[#This Row],[Previsión]]-G213</f>
        <v>43.136681819712976</v>
      </c>
    </row>
    <row r="214" spans="1:8" x14ac:dyDescent="0.3">
      <c r="A214" s="35">
        <v>47026</v>
      </c>
      <c r="C214" s="4">
        <f t="shared" si="3"/>
        <v>51926.669166517233</v>
      </c>
      <c r="D214" s="4">
        <f t="shared" si="4"/>
        <v>50469.086279211333</v>
      </c>
      <c r="E214" s="4">
        <f t="shared" si="5"/>
        <v>53384.252053823133</v>
      </c>
      <c r="G214" s="76" cm="1">
        <f t="array" ref="G214">+TREND($B$2:$B$145,$A$2:$A$145,A214)+$G$142</f>
        <v>51883.955167520224</v>
      </c>
      <c r="H214" s="80">
        <f>+Tabla1[[#This Row],[Previsión]]-G214</f>
        <v>42.713998997009185</v>
      </c>
    </row>
    <row r="215" spans="1:8" x14ac:dyDescent="0.3">
      <c r="A215" s="35">
        <v>47057</v>
      </c>
      <c r="C215" s="4">
        <f t="shared" si="3"/>
        <v>51993.950955011416</v>
      </c>
      <c r="D215" s="4">
        <f t="shared" si="4"/>
        <v>50524.716409812383</v>
      </c>
      <c r="E215" s="4">
        <f t="shared" si="5"/>
        <v>53463.185500210449</v>
      </c>
      <c r="G215" s="76" cm="1">
        <f t="array" ref="G215">+TREND($B$2:$B$145,$A$2:$A$145,A215)+$G$142</f>
        <v>51949.571172374097</v>
      </c>
      <c r="H215" s="80">
        <f>+Tabla1[[#This Row],[Previsión]]-G215</f>
        <v>44.379782637319295</v>
      </c>
    </row>
    <row r="216" spans="1:8" x14ac:dyDescent="0.3">
      <c r="A216" s="35">
        <v>47087</v>
      </c>
      <c r="C216" s="4">
        <f t="shared" si="3"/>
        <v>52057.027631724712</v>
      </c>
      <c r="D216" s="4">
        <f t="shared" si="4"/>
        <v>50576.929959648478</v>
      </c>
      <c r="E216" s="4">
        <f t="shared" si="5"/>
        <v>53537.125303800945</v>
      </c>
      <c r="G216" s="76" cm="1">
        <f t="array" ref="G216">+TREND($B$2:$B$145,$A$2:$A$145,A216)+$G$142</f>
        <v>52013.070531910096</v>
      </c>
      <c r="H216" s="80">
        <f>+Tabla1[[#This Row],[Previsión]]-G216</f>
        <v>43.957099814615503</v>
      </c>
    </row>
    <row r="217" spans="1:8" x14ac:dyDescent="0.3">
      <c r="A217" s="35">
        <v>47118</v>
      </c>
      <c r="C217" s="4">
        <f t="shared" si="3"/>
        <v>52124.309420218895</v>
      </c>
      <c r="D217" s="4">
        <f t="shared" si="4"/>
        <v>50632.688718695535</v>
      </c>
      <c r="E217" s="4">
        <f t="shared" si="5"/>
        <v>53615.930121742254</v>
      </c>
      <c r="G217" s="76" cm="1">
        <f t="array" ref="G217">+TREND($B$2:$B$145,$A$2:$A$145,A217)+$G$142</f>
        <v>52078.686536763969</v>
      </c>
      <c r="H217" s="80">
        <f>+Tabla1[[#This Row],[Previsión]]-G217</f>
        <v>45.622883454925613</v>
      </c>
    </row>
    <row r="218" spans="1:8" x14ac:dyDescent="0.3">
      <c r="A218" s="35">
        <v>47149</v>
      </c>
      <c r="C218" s="4">
        <f t="shared" si="3"/>
        <v>52189.488652822634</v>
      </c>
      <c r="D218" s="4">
        <f t="shared" si="4"/>
        <v>50686.765818380489</v>
      </c>
      <c r="E218" s="4">
        <f t="shared" si="5"/>
        <v>53692.21148726478</v>
      </c>
      <c r="G218" s="76" cm="1">
        <f t="array" ref="G218">+TREND($B$2:$B$145,$A$2:$A$145,A218)+$G$142</f>
        <v>52144.302541617843</v>
      </c>
      <c r="H218" s="80">
        <f>+Tabla1[[#This Row],[Previsión]]-G218</f>
        <v>45.186111204791814</v>
      </c>
    </row>
    <row r="219" spans="1:8" x14ac:dyDescent="0.3">
      <c r="A219" s="35">
        <v>47177</v>
      </c>
      <c r="C219" s="4">
        <f t="shared" si="3"/>
        <v>52248.360217755042</v>
      </c>
      <c r="D219" s="4">
        <f t="shared" si="4"/>
        <v>50735.659252865997</v>
      </c>
      <c r="E219" s="4">
        <f t="shared" si="5"/>
        <v>53761.061182644087</v>
      </c>
      <c r="G219" s="76" cm="1">
        <f t="array" ref="G219">+TREND($B$2:$B$145,$A$2:$A$145,A219)+$G$142</f>
        <v>52203.568610518108</v>
      </c>
      <c r="H219" s="80">
        <f>+Tabla1[[#This Row],[Previsión]]-G219</f>
        <v>44.791607236933487</v>
      </c>
    </row>
    <row r="220" spans="1:8" x14ac:dyDescent="0.3">
      <c r="A220" s="35">
        <v>47208</v>
      </c>
      <c r="C220" s="4">
        <f t="shared" si="3"/>
        <v>52319.84711803012</v>
      </c>
      <c r="D220" s="4">
        <f t="shared" si="4"/>
        <v>50795.095170867986</v>
      </c>
      <c r="E220" s="4">
        <f t="shared" si="5"/>
        <v>53844.599065192255</v>
      </c>
      <c r="G220" s="76" cm="1">
        <f t="array" ref="G220">+TREND($B$2:$B$145,$A$2:$A$145,A220)+$G$142</f>
        <v>52269.184615371982</v>
      </c>
      <c r="H220" s="80">
        <f>+Tabla1[[#This Row],[Previsión]]-G220</f>
        <v>50.662502658138692</v>
      </c>
    </row>
    <row r="221" spans="1:8" x14ac:dyDescent="0.3">
      <c r="A221" s="35">
        <v>47238</v>
      </c>
      <c r="C221" s="4">
        <f t="shared" si="3"/>
        <v>52382.923794743416</v>
      </c>
      <c r="D221" s="4">
        <f t="shared" si="4"/>
        <v>50847.593660733197</v>
      </c>
      <c r="E221" s="4">
        <f t="shared" si="5"/>
        <v>53918.253928753635</v>
      </c>
      <c r="G221" s="76" cm="1">
        <f t="array" ref="G221">+TREND($B$2:$B$145,$A$2:$A$145,A221)+$G$142</f>
        <v>52332.683974907981</v>
      </c>
      <c r="H221" s="80">
        <f>+Tabla1[[#This Row],[Previsión]]-G221</f>
        <v>50.239819835434901</v>
      </c>
    </row>
    <row r="222" spans="1:8" x14ac:dyDescent="0.3">
      <c r="A222" s="35">
        <v>47269</v>
      </c>
      <c r="C222" s="4">
        <f t="shared" si="3"/>
        <v>52450.205583237599</v>
      </c>
      <c r="D222" s="4">
        <f t="shared" si="4"/>
        <v>50903.64960390779</v>
      </c>
      <c r="E222" s="4">
        <f t="shared" si="5"/>
        <v>53996.761562567408</v>
      </c>
      <c r="G222" s="76" cm="1">
        <f t="array" ref="G222">+TREND($B$2:$B$145,$A$2:$A$145,A222)+$G$142</f>
        <v>52398.299979761854</v>
      </c>
      <c r="H222" s="80">
        <f>+Tabla1[[#This Row],[Previsión]]-G222</f>
        <v>51.905603475745011</v>
      </c>
    </row>
    <row r="223" spans="1:8" x14ac:dyDescent="0.3">
      <c r="A223" s="35">
        <v>47299</v>
      </c>
      <c r="C223" s="4">
        <f t="shared" si="3"/>
        <v>52513.282259950895</v>
      </c>
      <c r="D223" s="4">
        <f t="shared" si="4"/>
        <v>50956.253533843395</v>
      </c>
      <c r="E223" s="4">
        <f t="shared" si="5"/>
        <v>54070.310986058394</v>
      </c>
      <c r="G223" s="76" cm="1">
        <f t="array" ref="G223">+TREND($B$2:$B$145,$A$2:$A$145,A223)+$G$142</f>
        <v>52461.799339297853</v>
      </c>
      <c r="H223" s="80">
        <f>+Tabla1[[#This Row],[Previsión]]-G223</f>
        <v>51.482920653041219</v>
      </c>
    </row>
    <row r="224" spans="1:8" x14ac:dyDescent="0.3">
      <c r="A224" s="35">
        <v>47330</v>
      </c>
      <c r="C224" s="4">
        <f t="shared" si="3"/>
        <v>52580.564048445078</v>
      </c>
      <c r="D224" s="4">
        <f t="shared" si="4"/>
        <v>51012.419549167251</v>
      </c>
      <c r="E224" s="4">
        <f t="shared" si="5"/>
        <v>54148.708547722905</v>
      </c>
      <c r="G224" s="76" cm="1">
        <f t="array" ref="G224">+TREND($B$2:$B$145,$A$2:$A$145,A224)+$G$142</f>
        <v>52527.415344151726</v>
      </c>
      <c r="H224" s="80">
        <f>+Tabla1[[#This Row],[Previsión]]-G224</f>
        <v>53.148704293351329</v>
      </c>
    </row>
    <row r="225" spans="1:8" x14ac:dyDescent="0.3">
      <c r="A225" s="35">
        <v>47361</v>
      </c>
      <c r="C225" s="4">
        <f t="shared" si="3"/>
        <v>52645.743281048817</v>
      </c>
      <c r="D225" s="4">
        <f t="shared" si="4"/>
        <v>51066.882517087819</v>
      </c>
      <c r="E225" s="4">
        <f t="shared" si="5"/>
        <v>54224.604045009815</v>
      </c>
      <c r="G225" s="76" cm="1">
        <f t="array" ref="G225">+TREND($B$2:$B$145,$A$2:$A$145,A225)+$G$142</f>
        <v>52593.0313490056</v>
      </c>
      <c r="H225" s="80">
        <f>+Tabla1[[#This Row],[Previsión]]-G225</f>
        <v>52.71193204321753</v>
      </c>
    </row>
    <row r="226" spans="1:8" x14ac:dyDescent="0.3">
      <c r="A226" s="35">
        <v>47391</v>
      </c>
      <c r="C226" s="4">
        <f t="shared" si="3"/>
        <v>52708.81995776212</v>
      </c>
      <c r="D226" s="4">
        <f t="shared" si="4"/>
        <v>51119.636430123843</v>
      </c>
      <c r="E226" s="4">
        <f t="shared" si="5"/>
        <v>54298.003485400397</v>
      </c>
      <c r="G226" s="76" cm="1">
        <f t="array" ref="G226">+TREND($B$2:$B$145,$A$2:$A$145,A226)+$G$142</f>
        <v>52656.530708541599</v>
      </c>
      <c r="H226" s="80">
        <f>+Tabla1[[#This Row],[Previsión]]-G226</f>
        <v>52.289249220521015</v>
      </c>
    </row>
    <row r="227" spans="1:8" x14ac:dyDescent="0.3">
      <c r="A227" s="35">
        <v>47422</v>
      </c>
      <c r="C227" s="4">
        <f t="shared" si="3"/>
        <v>52776.101746256303</v>
      </c>
      <c r="D227" s="4">
        <f t="shared" si="4"/>
        <v>51175.959110155905</v>
      </c>
      <c r="E227" s="4">
        <f t="shared" si="5"/>
        <v>54376.244382356701</v>
      </c>
      <c r="G227" s="76" cm="1">
        <f t="array" ref="G227">+TREND($B$2:$B$145,$A$2:$A$145,A227)+$G$142</f>
        <v>52722.146713395472</v>
      </c>
      <c r="H227" s="80">
        <f>+Tabla1[[#This Row],[Previsión]]-G227</f>
        <v>53.955032860831125</v>
      </c>
    </row>
    <row r="228" spans="1:8" x14ac:dyDescent="0.3">
      <c r="A228" s="35">
        <v>47452</v>
      </c>
      <c r="C228" s="4">
        <f t="shared" si="3"/>
        <v>52839.178422969599</v>
      </c>
      <c r="D228" s="4">
        <f t="shared" si="4"/>
        <v>51228.807954371186</v>
      </c>
      <c r="E228" s="4">
        <f t="shared" si="5"/>
        <v>54449.548891568011</v>
      </c>
      <c r="G228" s="76" cm="1">
        <f t="array" ref="G228">+TREND($B$2:$B$145,$A$2:$A$145,A228)+$G$142</f>
        <v>52785.646072931471</v>
      </c>
      <c r="H228" s="80">
        <f>+Tabla1[[#This Row],[Previsión]]-G228</f>
        <v>53.532350038127333</v>
      </c>
    </row>
    <row r="229" spans="1:8" x14ac:dyDescent="0.3">
      <c r="A229" s="35">
        <v>47483</v>
      </c>
      <c r="C229" s="4">
        <f t="shared" si="3"/>
        <v>52906.460211463782</v>
      </c>
      <c r="D229" s="4">
        <f t="shared" si="4"/>
        <v>51285.229850347932</v>
      </c>
      <c r="E229" s="4">
        <f t="shared" si="5"/>
        <v>54527.690572579631</v>
      </c>
      <c r="G229" s="76" cm="1">
        <f t="array" ref="G229">+TREND($B$2:$B$145,$A$2:$A$145,A229)+$G$142</f>
        <v>52851.262077785344</v>
      </c>
      <c r="H229" s="80">
        <f>+Tabla1[[#This Row],[Previsión]]-G229</f>
        <v>55.198133678437443</v>
      </c>
    </row>
    <row r="230" spans="1:8" x14ac:dyDescent="0.3">
      <c r="A230" s="35">
        <v>47514</v>
      </c>
      <c r="C230" s="4">
        <f t="shared" si="3"/>
        <v>52971.639444067521</v>
      </c>
      <c r="D230" s="4">
        <f t="shared" si="4"/>
        <v>51339.935616707189</v>
      </c>
      <c r="E230" s="4">
        <f t="shared" si="5"/>
        <v>54603.343271427853</v>
      </c>
      <c r="G230" s="76" cm="1">
        <f t="array" ref="G230">+TREND($B$2:$B$145,$A$2:$A$145,A230)+$G$142</f>
        <v>52916.878082639218</v>
      </c>
      <c r="H230" s="80">
        <f>+Tabla1[[#This Row],[Previsión]]-G230</f>
        <v>54.761361428303644</v>
      </c>
    </row>
    <row r="231" spans="1:8" x14ac:dyDescent="0.3">
      <c r="A231" s="35">
        <v>47542</v>
      </c>
      <c r="C231" s="4">
        <f t="shared" si="3"/>
        <v>53030.511008999929</v>
      </c>
      <c r="D231" s="4">
        <f t="shared" si="4"/>
        <v>51389.385661560416</v>
      </c>
      <c r="E231" s="4">
        <f t="shared" si="5"/>
        <v>54671.636356439441</v>
      </c>
      <c r="G231" s="76" cm="1">
        <f t="array" ref="G231">+TREND($B$2:$B$145,$A$2:$A$145,A231)+$G$142</f>
        <v>52976.144151539484</v>
      </c>
      <c r="H231" s="80">
        <f>+Tabla1[[#This Row],[Previsión]]-G231</f>
        <v>54.366857460445317</v>
      </c>
    </row>
    <row r="232" spans="1:8" x14ac:dyDescent="0.3">
      <c r="A232" s="35">
        <v>47573</v>
      </c>
      <c r="C232" s="4">
        <f t="shared" si="3"/>
        <v>53101.997909275</v>
      </c>
      <c r="D232" s="4">
        <f t="shared" si="4"/>
        <v>51449.483373840143</v>
      </c>
      <c r="E232" s="4">
        <f t="shared" si="5"/>
        <v>54754.512444709857</v>
      </c>
      <c r="G232" s="76" cm="1">
        <f t="array" ref="G232">+TREND($B$2:$B$145,$A$2:$A$145,A232)+$G$142</f>
        <v>53041.760156393357</v>
      </c>
      <c r="H232" s="80">
        <f>+Tabla1[[#This Row],[Previsión]]-G232</f>
        <v>60.237752881643246</v>
      </c>
    </row>
    <row r="233" spans="1:8" x14ac:dyDescent="0.3">
      <c r="A233" s="35">
        <v>47603</v>
      </c>
      <c r="C233" s="4">
        <f t="shared" si="3"/>
        <v>53165.074585988303</v>
      </c>
      <c r="D233" s="4">
        <f t="shared" si="4"/>
        <v>51502.553573728357</v>
      </c>
      <c r="E233" s="4">
        <f t="shared" si="5"/>
        <v>54827.595598248248</v>
      </c>
      <c r="G233" s="76" cm="1">
        <f t="array" ref="G233">+TREND($B$2:$B$145,$A$2:$A$145,A233)+$G$142</f>
        <v>53105.259515929356</v>
      </c>
      <c r="H233" s="80">
        <f>+Tabla1[[#This Row],[Previsión]]-G233</f>
        <v>59.815070058946731</v>
      </c>
    </row>
    <row r="234" spans="1:8" x14ac:dyDescent="0.3">
      <c r="A234" s="35">
        <v>47634</v>
      </c>
      <c r="C234" s="4">
        <f t="shared" si="3"/>
        <v>53232.356374482486</v>
      </c>
      <c r="D234" s="4">
        <f t="shared" si="4"/>
        <v>51559.206981592099</v>
      </c>
      <c r="E234" s="4">
        <f t="shared" si="5"/>
        <v>54905.505767372873</v>
      </c>
      <c r="G234" s="76" cm="1">
        <f t="array" ref="G234">+TREND($B$2:$B$145,$A$2:$A$145,A234)+$G$142</f>
        <v>53170.875520783229</v>
      </c>
      <c r="H234" s="80">
        <f>+Tabla1[[#This Row],[Previsión]]-G234</f>
        <v>61.480853699256841</v>
      </c>
    </row>
    <row r="235" spans="1:8" x14ac:dyDescent="0.3">
      <c r="A235" s="35">
        <v>47664</v>
      </c>
      <c r="C235" s="4">
        <f t="shared" si="3"/>
        <v>53295.433051195781</v>
      </c>
      <c r="D235" s="4">
        <f t="shared" si="4"/>
        <v>51612.359883303943</v>
      </c>
      <c r="E235" s="4">
        <f t="shared" si="5"/>
        <v>54978.50621908762</v>
      </c>
      <c r="G235" s="76" cm="1">
        <f t="array" ref="G235">+TREND($B$2:$B$145,$A$2:$A$145,A235)+$G$142</f>
        <v>53234.374880319228</v>
      </c>
      <c r="H235" s="80">
        <f>+Tabla1[[#This Row],[Previsión]]-G235</f>
        <v>61.058170876553049</v>
      </c>
    </row>
    <row r="236" spans="1:8" x14ac:dyDescent="0.3">
      <c r="A236" s="35">
        <v>47695</v>
      </c>
      <c r="C236" s="4">
        <f t="shared" si="3"/>
        <v>53362.714839689965</v>
      </c>
      <c r="D236" s="4">
        <f t="shared" si="4"/>
        <v>51669.099846096789</v>
      </c>
      <c r="E236" s="4">
        <f t="shared" si="5"/>
        <v>55056.32983328314</v>
      </c>
      <c r="G236" s="76" cm="1">
        <f t="array" ref="G236">+TREND($B$2:$B$145,$A$2:$A$145,A236)+$G$142</f>
        <v>53299.990885173102</v>
      </c>
      <c r="H236" s="80">
        <f>+Tabla1[[#This Row],[Previsión]]-G236</f>
        <v>62.723954516863159</v>
      </c>
    </row>
    <row r="237" spans="1:8" x14ac:dyDescent="0.3">
      <c r="A237" s="35">
        <v>47726</v>
      </c>
      <c r="C237" s="4">
        <f t="shared" si="3"/>
        <v>53427.894072293704</v>
      </c>
      <c r="D237" s="4">
        <f t="shared" si="4"/>
        <v>51724.10779001355</v>
      </c>
      <c r="E237" s="4">
        <f t="shared" si="5"/>
        <v>55131.680354573858</v>
      </c>
      <c r="G237" s="76" cm="1">
        <f t="array" ref="G237">+TREND($B$2:$B$145,$A$2:$A$145,A237)+$G$142</f>
        <v>53365.606890026975</v>
      </c>
      <c r="H237" s="80">
        <f>+Tabla1[[#This Row],[Previsión]]-G237</f>
        <v>62.28718226672936</v>
      </c>
    </row>
    <row r="238" spans="1:8" x14ac:dyDescent="0.3">
      <c r="A238" s="35">
        <v>47756</v>
      </c>
      <c r="C238" s="4">
        <f t="shared" si="3"/>
        <v>53490.970749007</v>
      </c>
      <c r="D238" s="4">
        <f t="shared" si="4"/>
        <v>51777.379064633613</v>
      </c>
      <c r="E238" s="4">
        <f t="shared" si="5"/>
        <v>55204.562433380386</v>
      </c>
      <c r="G238" s="76" cm="1">
        <f t="array" ref="G238">+TREND($B$2:$B$145,$A$2:$A$145,A238)+$G$142</f>
        <v>53429.106249562974</v>
      </c>
      <c r="H238" s="80">
        <f>+Tabla1[[#This Row],[Previsión]]-G238</f>
        <v>61.864499444025569</v>
      </c>
    </row>
    <row r="239" spans="1:8" x14ac:dyDescent="0.3">
      <c r="A239" s="35">
        <v>47787</v>
      </c>
      <c r="C239" s="4">
        <f t="shared" si="3"/>
        <v>53558.25253750119</v>
      </c>
      <c r="D239" s="4">
        <f t="shared" si="4"/>
        <v>51834.242970066582</v>
      </c>
      <c r="E239" s="4">
        <f t="shared" si="5"/>
        <v>55282.262104935799</v>
      </c>
      <c r="G239" s="76" cm="1">
        <f t="array" ref="G239">+TREND($B$2:$B$145,$A$2:$A$145,A239)+$G$142</f>
        <v>53494.722254416847</v>
      </c>
      <c r="H239" s="80">
        <f>+Tabla1[[#This Row],[Previsión]]-G239</f>
        <v>63.530283084342955</v>
      </c>
    </row>
    <row r="240" spans="1:8" x14ac:dyDescent="0.3">
      <c r="A240" s="35">
        <v>47817</v>
      </c>
      <c r="C240" s="4">
        <f t="shared" si="3"/>
        <v>53621.329214214486</v>
      </c>
      <c r="D240" s="4">
        <f t="shared" si="4"/>
        <v>51887.589612697739</v>
      </c>
      <c r="E240" s="4">
        <f t="shared" si="5"/>
        <v>55355.068815731232</v>
      </c>
      <c r="G240" s="76" cm="1">
        <f t="array" ref="G240">+TREND($B$2:$B$145,$A$2:$A$145,A240)+$G$142</f>
        <v>53558.221613952846</v>
      </c>
      <c r="H240" s="80">
        <f>+Tabla1[[#This Row],[Previsión]]-G240</f>
        <v>63.107600261639163</v>
      </c>
    </row>
    <row r="241" spans="1:8" x14ac:dyDescent="0.3">
      <c r="A241" s="35">
        <v>47848</v>
      </c>
      <c r="C241" s="4">
        <f t="shared" si="3"/>
        <v>53688.611002708669</v>
      </c>
      <c r="D241" s="4">
        <f t="shared" si="4"/>
        <v>51944.532465637458</v>
      </c>
      <c r="E241" s="4">
        <f t="shared" si="5"/>
        <v>55432.68953977988</v>
      </c>
      <c r="G241" s="76" cm="1">
        <f t="array" ref="G241">+TREND($B$2:$B$145,$A$2:$A$145,A241)+$G$142</f>
        <v>53623.83761880672</v>
      </c>
      <c r="H241" s="80">
        <f>+Tabla1[[#This Row],[Previsión]]-G241</f>
        <v>64.773383901949273</v>
      </c>
    </row>
    <row r="242" spans="1:8" x14ac:dyDescent="0.3">
      <c r="A242" s="35">
        <v>47879</v>
      </c>
      <c r="C242" s="4">
        <f t="shared" si="3"/>
        <v>53753.790235312408</v>
      </c>
      <c r="D242" s="4">
        <f t="shared" si="4"/>
        <v>51999.733374755204</v>
      </c>
      <c r="E242" s="4">
        <f t="shared" si="5"/>
        <v>55507.847095869613</v>
      </c>
      <c r="G242" s="76" cm="1">
        <f t="array" ref="G242">+TREND($B$2:$B$145,$A$2:$A$145,A242)+$G$142</f>
        <v>53689.453623660593</v>
      </c>
      <c r="H242" s="80">
        <f>+Tabla1[[#This Row],[Previsión]]-G242</f>
        <v>64.336611651815474</v>
      </c>
    </row>
    <row r="243" spans="1:8" x14ac:dyDescent="0.3">
      <c r="A243" s="35">
        <v>47907</v>
      </c>
      <c r="C243" s="4">
        <f t="shared" si="3"/>
        <v>53812.661800244816</v>
      </c>
      <c r="D243" s="4">
        <f t="shared" si="4"/>
        <v>52049.622837931121</v>
      </c>
      <c r="E243" s="4">
        <f t="shared" si="5"/>
        <v>55575.70076255851</v>
      </c>
      <c r="G243" s="76" cm="1">
        <f t="array" ref="G243">+TREND($B$2:$B$145,$A$2:$A$145,A243)+$G$142</f>
        <v>53748.719692560859</v>
      </c>
      <c r="H243" s="80">
        <f>+Tabla1[[#This Row],[Previsión]]-G243</f>
        <v>63.942107683957147</v>
      </c>
    </row>
    <row r="244" spans="1:8" x14ac:dyDescent="0.3">
      <c r="A244" s="35">
        <v>47938</v>
      </c>
      <c r="C244" s="4">
        <f t="shared" si="3"/>
        <v>53884.148700519887</v>
      </c>
      <c r="D244" s="4">
        <f t="shared" si="4"/>
        <v>52110.244257364226</v>
      </c>
      <c r="E244" s="4">
        <f t="shared" si="5"/>
        <v>55658.053143675548</v>
      </c>
      <c r="G244" s="76" cm="1">
        <f t="array" ref="G244">+TREND($B$2:$B$145,$A$2:$A$145,A244)+$G$142</f>
        <v>53814.335697414732</v>
      </c>
      <c r="H244" s="80">
        <f>+Tabla1[[#This Row],[Previsión]]-G244</f>
        <v>69.813003105155076</v>
      </c>
    </row>
    <row r="245" spans="1:8" x14ac:dyDescent="0.3">
      <c r="A245" s="35">
        <v>47968</v>
      </c>
      <c r="C245" s="4">
        <f t="shared" si="3"/>
        <v>53947.225377233182</v>
      </c>
      <c r="D245" s="4">
        <f t="shared" si="4"/>
        <v>52163.767972921938</v>
      </c>
      <c r="E245" s="4">
        <f t="shared" si="5"/>
        <v>55730.682781544427</v>
      </c>
      <c r="G245" s="76" cm="1">
        <f t="array" ref="G245">+TREND($B$2:$B$145,$A$2:$A$145,A245)+$G$142</f>
        <v>53877.835056950731</v>
      </c>
      <c r="H245" s="80">
        <f>+Tabla1[[#This Row],[Previsión]]-G245</f>
        <v>69.390320282451285</v>
      </c>
    </row>
    <row r="246" spans="1:8" x14ac:dyDescent="0.3">
      <c r="A246" s="35">
        <v>47999</v>
      </c>
      <c r="C246" s="4">
        <f t="shared" si="3"/>
        <v>54014.507165727373</v>
      </c>
      <c r="D246" s="4">
        <f t="shared" si="4"/>
        <v>52220.896409116132</v>
      </c>
      <c r="E246" s="4">
        <f t="shared" si="5"/>
        <v>55808.117922338613</v>
      </c>
      <c r="G246" s="76" cm="1">
        <f t="array" ref="G246">+TREND($B$2:$B$145,$A$2:$A$145,A246)+$G$142</f>
        <v>53943.451061804604</v>
      </c>
      <c r="H246" s="80">
        <f>+Tabla1[[#This Row],[Previsión]]-G246</f>
        <v>71.056103922768671</v>
      </c>
    </row>
    <row r="247" spans="1:8" x14ac:dyDescent="0.3">
      <c r="A247" s="35">
        <v>48029</v>
      </c>
      <c r="C247" s="4">
        <f t="shared" si="3"/>
        <v>54077.583842440668</v>
      </c>
      <c r="D247" s="4">
        <f t="shared" si="4"/>
        <v>52274.486759250198</v>
      </c>
      <c r="E247" s="4">
        <f t="shared" si="5"/>
        <v>55880.680925631139</v>
      </c>
      <c r="G247" s="76" cm="1">
        <f t="array" ref="G247">+TREND($B$2:$B$145,$A$2:$A$145,A247)+$G$142</f>
        <v>54006.950421340603</v>
      </c>
      <c r="H247" s="80">
        <f>+Tabla1[[#This Row],[Previsión]]-G247</f>
        <v>70.633421100064879</v>
      </c>
    </row>
    <row r="248" spans="1:8" x14ac:dyDescent="0.3">
      <c r="A248" s="35">
        <v>48060</v>
      </c>
      <c r="C248" s="4">
        <f t="shared" si="3"/>
        <v>54144.865630934852</v>
      </c>
      <c r="D248" s="4">
        <f t="shared" si="4"/>
        <v>52331.685068662147</v>
      </c>
      <c r="E248" s="4">
        <f t="shared" si="5"/>
        <v>55958.046193207556</v>
      </c>
      <c r="G248" s="76" cm="1">
        <f t="array" ref="G248">+TREND($B$2:$B$145,$A$2:$A$145,A248)+$G$142</f>
        <v>54072.566426194477</v>
      </c>
      <c r="H248" s="80">
        <f>+Tabla1[[#This Row],[Previsión]]-G248</f>
        <v>72.299204740374989</v>
      </c>
    </row>
    <row r="249" spans="1:8" x14ac:dyDescent="0.3">
      <c r="A249" s="35">
        <v>48091</v>
      </c>
      <c r="C249" s="4">
        <f t="shared" si="3"/>
        <v>54210.044863538591</v>
      </c>
      <c r="D249" s="4">
        <f t="shared" si="4"/>
        <v>52387.129165524209</v>
      </c>
      <c r="E249" s="4">
        <f t="shared" si="5"/>
        <v>56032.960561552973</v>
      </c>
      <c r="G249" s="76" cm="1">
        <f t="array" ref="G249">+TREND($B$2:$B$145,$A$2:$A$145,A249)+$G$142</f>
        <v>54138.18243104835</v>
      </c>
      <c r="H249" s="80">
        <f>+Tabla1[[#This Row],[Previsión]]-G249</f>
        <v>71.86243249024119</v>
      </c>
    </row>
    <row r="250" spans="1:8" x14ac:dyDescent="0.3">
      <c r="A250" s="35">
        <v>48121</v>
      </c>
      <c r="C250" s="4">
        <f t="shared" si="3"/>
        <v>54273.121540251886</v>
      </c>
      <c r="D250" s="4">
        <f t="shared" si="4"/>
        <v>52440.815341368434</v>
      </c>
      <c r="E250" s="4">
        <f t="shared" si="5"/>
        <v>56105.427739135339</v>
      </c>
      <c r="G250" s="76" cm="1">
        <f t="array" ref="G250">+TREND($B$2:$B$145,$A$2:$A$145,A250)+$G$142</f>
        <v>54201.681790584349</v>
      </c>
      <c r="H250" s="80">
        <f>+Tabla1[[#This Row],[Previsión]]-G250</f>
        <v>71.439749667537399</v>
      </c>
    </row>
    <row r="251" spans="1:8" x14ac:dyDescent="0.3">
      <c r="A251" s="35">
        <v>48152</v>
      </c>
      <c r="C251" s="4">
        <f t="shared" si="3"/>
        <v>54340.40332874607</v>
      </c>
      <c r="D251" s="4">
        <f t="shared" si="4"/>
        <v>52498.114168105232</v>
      </c>
      <c r="E251" s="4">
        <f t="shared" si="5"/>
        <v>56182.692489386907</v>
      </c>
      <c r="G251" s="76" cm="1">
        <f t="array" ref="G251">+TREND($B$2:$B$145,$A$2:$A$145,A251)+$G$142</f>
        <v>54267.297795438222</v>
      </c>
      <c r="H251" s="80">
        <f>+Tabla1[[#This Row],[Previsión]]-G251</f>
        <v>73.105533307847509</v>
      </c>
    </row>
    <row r="252" spans="1:8" x14ac:dyDescent="0.3">
      <c r="A252" s="35">
        <v>48182</v>
      </c>
      <c r="C252" s="4">
        <f t="shared" si="3"/>
        <v>54403.480005459372</v>
      </c>
      <c r="D252" s="4">
        <f t="shared" si="4"/>
        <v>52551.861631583277</v>
      </c>
      <c r="E252" s="4">
        <f t="shared" si="5"/>
        <v>56255.098379335468</v>
      </c>
      <c r="G252" s="76" cm="1">
        <f t="array" ref="G252">+TREND($B$2:$B$145,$A$2:$A$145,A252)+$G$142</f>
        <v>54330.797154974221</v>
      </c>
      <c r="H252" s="80">
        <f>+Tabla1[[#This Row],[Previsión]]-G252</f>
        <v>72.682850485150993</v>
      </c>
    </row>
    <row r="253" spans="1:8" x14ac:dyDescent="0.3">
      <c r="A253" s="35">
        <v>48213</v>
      </c>
      <c r="C253" s="4">
        <f t="shared" si="3"/>
        <v>54470.761793953556</v>
      </c>
      <c r="D253" s="4">
        <f t="shared" si="4"/>
        <v>52609.224767566964</v>
      </c>
      <c r="E253" s="4">
        <f t="shared" si="5"/>
        <v>56332.298820340147</v>
      </c>
      <c r="G253" s="76" cm="1">
        <f t="array" ref="G253">+TREND($B$2:$B$145,$A$2:$A$145,A253)+$G$142</f>
        <v>54396.413159828095</v>
      </c>
      <c r="H253" s="80">
        <f>+Tabla1[[#This Row],[Previsión]]-G253</f>
        <v>74.348634125461103</v>
      </c>
    </row>
    <row r="254" spans="1:8" x14ac:dyDescent="0.3">
      <c r="A254" s="35">
        <v>48244</v>
      </c>
      <c r="C254" s="4">
        <f t="shared" si="3"/>
        <v>54535.941026557295</v>
      </c>
      <c r="D254" s="4">
        <f t="shared" si="4"/>
        <v>52664.825906881451</v>
      </c>
      <c r="E254" s="4">
        <f t="shared" si="5"/>
        <v>56407.056146233139</v>
      </c>
      <c r="G254" s="76" cm="1">
        <f t="array" ref="G254">+TREND($B$2:$B$145,$A$2:$A$145,A254)+$G$142</f>
        <v>54462.029164681968</v>
      </c>
      <c r="H254" s="80">
        <f>+Tabla1[[#This Row],[Previsión]]-G254</f>
        <v>73.911861875327304</v>
      </c>
    </row>
    <row r="255" spans="1:8" x14ac:dyDescent="0.3">
      <c r="A255" s="35">
        <v>48273</v>
      </c>
      <c r="C255" s="4">
        <f t="shared" si="3"/>
        <v>54596.915147380147</v>
      </c>
      <c r="D255" s="4">
        <f t="shared" si="4"/>
        <v>52716.86639450799</v>
      </c>
      <c r="E255" s="4">
        <f t="shared" si="5"/>
        <v>56476.963900252304</v>
      </c>
      <c r="G255" s="76" cm="1">
        <f t="array" ref="G255">+TREND($B$2:$B$145,$A$2:$A$145,A255)+$G$142</f>
        <v>54523.411878900093</v>
      </c>
      <c r="H255" s="80">
        <f>+Tabla1[[#This Row],[Previsión]]-G255</f>
        <v>73.503268480053521</v>
      </c>
    </row>
    <row r="256" spans="1:8" x14ac:dyDescent="0.3">
      <c r="A256" s="35">
        <v>48304</v>
      </c>
      <c r="C256" s="4">
        <f t="shared" si="3"/>
        <v>54666.299491764774</v>
      </c>
      <c r="D256" s="4">
        <f t="shared" si="4"/>
        <v>52776.117448776371</v>
      </c>
      <c r="E256" s="4">
        <f t="shared" si="5"/>
        <v>56556.481534753177</v>
      </c>
      <c r="G256" s="76" cm="1">
        <f t="array" ref="G256">+TREND($B$2:$B$145,$A$2:$A$145,A256)+$G$142</f>
        <v>54589.027883753966</v>
      </c>
      <c r="H256" s="80">
        <f>+Tabla1[[#This Row],[Previsión]]-G256</f>
        <v>77.27160801080754</v>
      </c>
    </row>
    <row r="257" spans="1:8" x14ac:dyDescent="0.3">
      <c r="A257" s="35">
        <v>48334</v>
      </c>
      <c r="C257" s="4">
        <f t="shared" si="3"/>
        <v>54729.376168478069</v>
      </c>
      <c r="D257" s="4">
        <f t="shared" si="4"/>
        <v>52830.009743811817</v>
      </c>
      <c r="E257" s="4">
        <f t="shared" si="5"/>
        <v>56628.742593144321</v>
      </c>
      <c r="G257" s="76" cm="1">
        <f t="array" ref="G257">+TREND($B$2:$B$145,$A$2:$A$145,A257)+$G$142</f>
        <v>54652.527243289966</v>
      </c>
      <c r="H257" s="80">
        <f>+Tabla1[[#This Row],[Previsión]]-G257</f>
        <v>76.848925188103749</v>
      </c>
    </row>
    <row r="258" spans="1:8" x14ac:dyDescent="0.3">
      <c r="A258" s="35">
        <v>48365</v>
      </c>
      <c r="C258" s="4">
        <f t="shared" si="3"/>
        <v>54796.657956972253</v>
      </c>
      <c r="D258" s="4">
        <f t="shared" si="4"/>
        <v>52887.524916166469</v>
      </c>
      <c r="E258" s="4">
        <f t="shared" si="5"/>
        <v>56705.790997778036</v>
      </c>
      <c r="G258" s="76" cm="1">
        <f t="array" ref="G258">+TREND($B$2:$B$145,$A$2:$A$145,A258)+$G$142</f>
        <v>54718.143248143839</v>
      </c>
      <c r="H258" s="80">
        <f>+Tabla1[[#This Row],[Previsión]]-G258</f>
        <v>78.514708828413859</v>
      </c>
    </row>
    <row r="259" spans="1:8" x14ac:dyDescent="0.3">
      <c r="A259" s="35">
        <v>48395</v>
      </c>
      <c r="C259" s="4">
        <f t="shared" si="3"/>
        <v>54859.734633685555</v>
      </c>
      <c r="D259" s="4">
        <f t="shared" si="4"/>
        <v>52941.472016859894</v>
      </c>
      <c r="E259" s="4">
        <f t="shared" si="5"/>
        <v>56777.997250511216</v>
      </c>
      <c r="G259" s="76" cm="1">
        <f t="array" ref="G259">+TREND($B$2:$B$145,$A$2:$A$145,A259)+$G$142</f>
        <v>54781.642607679853</v>
      </c>
      <c r="H259" s="80">
        <f>+Tabla1[[#This Row],[Previsión]]-G259</f>
        <v>78.092026005702792</v>
      </c>
    </row>
    <row r="260" spans="1:8" x14ac:dyDescent="0.3">
      <c r="A260" s="35">
        <v>48426</v>
      </c>
      <c r="C260" s="4">
        <f t="shared" si="3"/>
        <v>54927.016422179739</v>
      </c>
      <c r="D260" s="4">
        <f t="shared" si="4"/>
        <v>52999.044744575411</v>
      </c>
      <c r="E260" s="4">
        <f t="shared" si="5"/>
        <v>56854.988099784066</v>
      </c>
      <c r="G260" s="76" cm="1">
        <f t="array" ref="G260">+TREND($B$2:$B$145,$A$2:$A$145,A260)+$G$142</f>
        <v>54847.258612533711</v>
      </c>
      <c r="H260" s="80">
        <f>+Tabla1[[#This Row],[Previsión]]-G260</f>
        <v>79.757809646027454</v>
      </c>
    </row>
    <row r="261" spans="1:8" x14ac:dyDescent="0.3">
      <c r="A261" s="35">
        <v>48457</v>
      </c>
      <c r="C261" s="4">
        <f t="shared" si="3"/>
        <v>54992.195654783478</v>
      </c>
      <c r="D261" s="4">
        <f t="shared" si="4"/>
        <v>53054.845723689825</v>
      </c>
      <c r="E261" s="4">
        <f t="shared" si="5"/>
        <v>56929.545585877131</v>
      </c>
      <c r="G261" s="76" cm="1">
        <f t="array" ref="G261">+TREND($B$2:$B$145,$A$2:$A$145,A261)+$G$142</f>
        <v>54912.874617387584</v>
      </c>
      <c r="H261" s="80">
        <f>+Tabla1[[#This Row],[Previsión]]-G261</f>
        <v>79.321037395893654</v>
      </c>
    </row>
    <row r="262" spans="1:8" x14ac:dyDescent="0.3">
      <c r="A262" s="35">
        <v>48487</v>
      </c>
      <c r="C262" s="4">
        <f t="shared" si="3"/>
        <v>55055.272331496773</v>
      </c>
      <c r="D262" s="4">
        <f t="shared" si="4"/>
        <v>53108.871929203997</v>
      </c>
      <c r="E262" s="4">
        <f t="shared" si="5"/>
        <v>57001.67273378955</v>
      </c>
      <c r="G262" s="76" cm="1">
        <f t="array" ref="G262">+TREND($B$2:$B$145,$A$2:$A$145,A262)+$G$142</f>
        <v>54976.373976923584</v>
      </c>
      <c r="H262" s="80">
        <f>+Tabla1[[#This Row],[Previsión]]-G262</f>
        <v>78.898354573189863</v>
      </c>
    </row>
    <row r="263" spans="1:8" x14ac:dyDescent="0.3">
      <c r="A263" s="35">
        <v>48518</v>
      </c>
      <c r="C263" s="4">
        <f t="shared" si="3"/>
        <v>55122.554119990957</v>
      </c>
      <c r="D263" s="4">
        <f t="shared" si="4"/>
        <v>53166.527752918752</v>
      </c>
      <c r="E263" s="4">
        <f t="shared" si="5"/>
        <v>57078.580487063162</v>
      </c>
      <c r="G263" s="76" cm="1">
        <f t="array" ref="G263">+TREND($B$2:$B$145,$A$2:$A$145,A263)+$G$142</f>
        <v>55041.989981777457</v>
      </c>
      <c r="H263" s="80">
        <f>+Tabla1[[#This Row],[Previsión]]-G263</f>
        <v>80.564138213499973</v>
      </c>
    </row>
    <row r="264" spans="1:8" x14ac:dyDescent="0.3">
      <c r="A264" s="35">
        <v>48548</v>
      </c>
      <c r="C264" s="4">
        <f t="shared" si="3"/>
        <v>55185.630796704252</v>
      </c>
      <c r="D264" s="4">
        <f t="shared" si="4"/>
        <v>53220.604730630934</v>
      </c>
      <c r="E264" s="4">
        <f t="shared" si="5"/>
        <v>57150.65686277757</v>
      </c>
      <c r="G264" s="76" cm="1">
        <f t="array" ref="G264">+TREND($B$2:$B$145,$A$2:$A$145,A264)+$G$142</f>
        <v>55105.489341313456</v>
      </c>
      <c r="H264" s="80">
        <f>+Tabla1[[#This Row],[Previsión]]-G264</f>
        <v>80.141455390796182</v>
      </c>
    </row>
    <row r="265" spans="1:8" x14ac:dyDescent="0.3">
      <c r="A265" s="35">
        <v>48579</v>
      </c>
      <c r="C265" s="4">
        <f t="shared" si="3"/>
        <v>55252.912585198443</v>
      </c>
      <c r="D265" s="4">
        <f t="shared" si="4"/>
        <v>53278.313902022404</v>
      </c>
      <c r="E265" s="4">
        <f t="shared" si="5"/>
        <v>57227.511268374481</v>
      </c>
      <c r="G265" s="76" cm="1">
        <f t="array" ref="G265">+TREND($B$2:$B$145,$A$2:$A$145,A265)+$G$142</f>
        <v>55171.105346167329</v>
      </c>
      <c r="H265" s="80">
        <f>+Tabla1[[#This Row],[Previsión]]-G265</f>
        <v>81.807239031113568</v>
      </c>
    </row>
    <row r="266" spans="1:8" x14ac:dyDescent="0.3">
      <c r="A266" s="35">
        <v>48610</v>
      </c>
      <c r="C266" s="4">
        <f t="shared" si="3"/>
        <v>55318.091817802182</v>
      </c>
      <c r="D266" s="4">
        <f t="shared" si="4"/>
        <v>53334.245062720802</v>
      </c>
      <c r="E266" s="4">
        <f t="shared" si="5"/>
        <v>57301.938572883562</v>
      </c>
      <c r="G266" s="76" cm="1">
        <f t="array" ref="G266">+TREND($B$2:$B$145,$A$2:$A$145,A266)+$G$142</f>
        <v>55236.721351021202</v>
      </c>
      <c r="H266" s="80">
        <f>+Tabla1[[#This Row],[Previsión]]-G266</f>
        <v>81.370466780979768</v>
      </c>
    </row>
    <row r="267" spans="1:8" x14ac:dyDescent="0.3">
      <c r="A267" s="35">
        <v>48638</v>
      </c>
      <c r="C267" s="4">
        <f t="shared" si="3"/>
        <v>55376.96338273459</v>
      </c>
      <c r="D267" s="4">
        <f t="shared" si="4"/>
        <v>53384.784150628351</v>
      </c>
      <c r="E267" s="4">
        <f t="shared" si="5"/>
        <v>57369.142614840828</v>
      </c>
      <c r="G267" s="76" cm="1">
        <f t="array" ref="G267">+TREND($B$2:$B$145,$A$2:$A$145,A267)+$G$142</f>
        <v>55295.987419921468</v>
      </c>
      <c r="H267" s="80">
        <f>+Tabla1[[#This Row],[Previsión]]-G267</f>
        <v>80.975962813121441</v>
      </c>
    </row>
    <row r="268" spans="1:8" x14ac:dyDescent="0.3">
      <c r="A268" s="35">
        <v>48669</v>
      </c>
      <c r="C268" s="4">
        <f t="shared" si="3"/>
        <v>55448.450283009661</v>
      </c>
      <c r="D268" s="4">
        <f t="shared" si="4"/>
        <v>53446.181709421668</v>
      </c>
      <c r="E268" s="4">
        <f t="shared" si="5"/>
        <v>57450.718856597654</v>
      </c>
      <c r="G268" s="76" cm="1">
        <f t="array" ref="G268">+TREND($B$2:$B$145,$A$2:$A$145,A268)+$G$142</f>
        <v>55361.603424775341</v>
      </c>
      <c r="H268" s="80">
        <f>+Tabla1[[#This Row],[Previsión]]-G268</f>
        <v>86.84685823431937</v>
      </c>
    </row>
    <row r="269" spans="1:8" x14ac:dyDescent="0.3">
      <c r="A269" s="35">
        <v>48699</v>
      </c>
      <c r="C269" s="4">
        <f t="shared" si="3"/>
        <v>55511.526959722956</v>
      </c>
      <c r="D269" s="4">
        <f t="shared" si="4"/>
        <v>53500.379220976298</v>
      </c>
      <c r="E269" s="4">
        <f t="shared" si="5"/>
        <v>57522.674698469615</v>
      </c>
      <c r="G269" s="76" cm="1">
        <f t="array" ref="G269">+TREND($B$2:$B$145,$A$2:$A$145,A269)+$G$142</f>
        <v>55425.102784311341</v>
      </c>
      <c r="H269" s="80">
        <f>+Tabla1[[#This Row],[Previsión]]-G269</f>
        <v>86.424175411615579</v>
      </c>
    </row>
    <row r="270" spans="1:8" x14ac:dyDescent="0.3">
      <c r="A270" s="35">
        <v>48730</v>
      </c>
      <c r="C270" s="4">
        <f t="shared" si="3"/>
        <v>55578.80874821714</v>
      </c>
      <c r="D270" s="4">
        <f t="shared" si="4"/>
        <v>53558.215083198556</v>
      </c>
      <c r="E270" s="4">
        <f t="shared" si="5"/>
        <v>57599.402413235723</v>
      </c>
      <c r="G270" s="76" cm="1">
        <f t="array" ref="G270">+TREND($B$2:$B$145,$A$2:$A$145,A270)+$G$142</f>
        <v>55490.718789165214</v>
      </c>
      <c r="H270" s="80">
        <f>+Tabla1[[#This Row],[Previsión]]-G270</f>
        <v>88.089959051925689</v>
      </c>
    </row>
    <row r="271" spans="1:8" x14ac:dyDescent="0.3">
      <c r="A271" s="35">
        <v>48760</v>
      </c>
      <c r="C271" s="4">
        <f t="shared" si="3"/>
        <v>55641.885424930435</v>
      </c>
      <c r="D271" s="4">
        <f t="shared" si="4"/>
        <v>53612.458407280043</v>
      </c>
      <c r="E271" s="4">
        <f t="shared" si="5"/>
        <v>57671.312442580827</v>
      </c>
      <c r="G271" s="76" cm="1">
        <f t="array" ref="G271">+TREND($B$2:$B$145,$A$2:$A$145,A271)+$G$142</f>
        <v>55554.218148701213</v>
      </c>
      <c r="H271" s="80">
        <f>+Tabla1[[#This Row],[Previsión]]-G271</f>
        <v>87.667276229221898</v>
      </c>
    </row>
    <row r="272" spans="1:8" x14ac:dyDescent="0.3">
      <c r="A272" s="35">
        <v>48791</v>
      </c>
      <c r="C272" s="4">
        <f t="shared" si="3"/>
        <v>55709.167213424618</v>
      </c>
      <c r="D272" s="4">
        <f t="shared" si="4"/>
        <v>53670.342437815969</v>
      </c>
      <c r="E272" s="4">
        <f t="shared" si="5"/>
        <v>57747.991989033268</v>
      </c>
      <c r="G272" s="76" cm="1">
        <f t="array" ref="G272">+TREND($B$2:$B$145,$A$2:$A$145,A272)+$G$142</f>
        <v>55619.834153555086</v>
      </c>
      <c r="H272" s="80">
        <f>+Tabla1[[#This Row],[Previsión]]-G272</f>
        <v>89.333059869532008</v>
      </c>
    </row>
    <row r="273" spans="1:8" x14ac:dyDescent="0.3">
      <c r="A273" s="35">
        <v>48822</v>
      </c>
      <c r="C273" s="4">
        <f t="shared" si="3"/>
        <v>55774.346446028365</v>
      </c>
      <c r="D273" s="4">
        <f t="shared" si="4"/>
        <v>53726.440530123204</v>
      </c>
      <c r="E273" s="4">
        <f t="shared" si="5"/>
        <v>57822.252361933526</v>
      </c>
      <c r="G273" s="76" cm="1">
        <f t="array" ref="G273">+TREND($B$2:$B$145,$A$2:$A$145,A273)+$G$142</f>
        <v>55685.450158408959</v>
      </c>
      <c r="H273" s="80">
        <f>+Tabla1[[#This Row],[Previsión]]-G273</f>
        <v>88.896287619405484</v>
      </c>
    </row>
    <row r="274" spans="1:8" x14ac:dyDescent="0.3">
      <c r="A274" s="35">
        <v>48852</v>
      </c>
      <c r="C274" s="4">
        <f t="shared" si="3"/>
        <v>55837.42312274166</v>
      </c>
      <c r="D274" s="4">
        <f t="shared" si="4"/>
        <v>53780.750172591521</v>
      </c>
      <c r="E274" s="4">
        <f t="shared" si="5"/>
        <v>57894.0960728918</v>
      </c>
      <c r="G274" s="76" cm="1">
        <f t="array" ref="G274">+TREND($B$2:$B$145,$A$2:$A$145,A274)+$G$142</f>
        <v>55748.949517944959</v>
      </c>
      <c r="H274" s="80">
        <f>+Tabla1[[#This Row],[Previsión]]-G274</f>
        <v>88.473604796701693</v>
      </c>
    </row>
    <row r="275" spans="1:8" x14ac:dyDescent="0.3">
      <c r="A275" s="35">
        <v>48883</v>
      </c>
      <c r="C275" s="4">
        <f t="shared" ref="C275:C337" si="6">_xlfn.FORECAST.ETS(A275,$B$2:$B$145,$A$2:$A$145,1,1)</f>
        <v>55904.704911235844</v>
      </c>
      <c r="D275" s="4">
        <f t="shared" ref="D275:D337" si="7">C275-_xlfn.FORECAST.ETS.CONFINT(A275,$B$2:$B$145,$A$2:$A$145,0.95,1,1)</f>
        <v>53838.703946861351</v>
      </c>
      <c r="E275" s="4">
        <f t="shared" ref="E275:E337" si="8">C275+_xlfn.FORECAST.ETS.CONFINT(A275,$B$2:$B$145,$A$2:$A$145,0.95,1,1)</f>
        <v>57970.705875610336</v>
      </c>
      <c r="G275" s="76" cm="1">
        <f t="array" ref="G275">+TREND($B$2:$B$145,$A$2:$A$145,A275)+$G$142</f>
        <v>55814.565522798832</v>
      </c>
      <c r="H275" s="80">
        <f>+Tabla1[[#This Row],[Previsión]]-G275</f>
        <v>90.139388437011803</v>
      </c>
    </row>
    <row r="276" spans="1:8" x14ac:dyDescent="0.3">
      <c r="A276" s="35">
        <v>48913</v>
      </c>
      <c r="C276" s="4">
        <f t="shared" si="6"/>
        <v>55967.781587949139</v>
      </c>
      <c r="D276" s="4">
        <f t="shared" si="7"/>
        <v>53893.056275076895</v>
      </c>
      <c r="E276" s="4">
        <f t="shared" si="8"/>
        <v>58042.506900821383</v>
      </c>
      <c r="G276" s="76" cm="1">
        <f t="array" ref="G276">+TREND($B$2:$B$145,$A$2:$A$145,A276)+$G$142</f>
        <v>55878.064882334831</v>
      </c>
      <c r="H276" s="80">
        <f>+Tabla1[[#This Row],[Previsión]]-G276</f>
        <v>89.716705614308012</v>
      </c>
    </row>
    <row r="277" spans="1:8" x14ac:dyDescent="0.3">
      <c r="A277" s="35">
        <v>48944</v>
      </c>
      <c r="C277" s="4">
        <f t="shared" si="6"/>
        <v>56035.063376443322</v>
      </c>
      <c r="D277" s="4">
        <f t="shared" si="7"/>
        <v>53951.054949195786</v>
      </c>
      <c r="E277" s="4">
        <f t="shared" si="8"/>
        <v>58119.071803690858</v>
      </c>
      <c r="G277" s="76" cm="1">
        <f t="array" ref="G277">+TREND($B$2:$B$145,$A$2:$A$145,A277)+$G$142</f>
        <v>55943.680887188704</v>
      </c>
      <c r="H277" s="80">
        <f>+Tabla1[[#This Row],[Previsión]]-G277</f>
        <v>91.382489254618122</v>
      </c>
    </row>
    <row r="278" spans="1:8" x14ac:dyDescent="0.3">
      <c r="A278" s="35">
        <v>48975</v>
      </c>
      <c r="C278" s="4">
        <f t="shared" si="6"/>
        <v>56100.242609047069</v>
      </c>
      <c r="D278" s="4">
        <f t="shared" si="7"/>
        <v>54007.262546036603</v>
      </c>
      <c r="E278" s="4">
        <f t="shared" si="8"/>
        <v>58193.222672057535</v>
      </c>
      <c r="G278" s="76" cm="1">
        <f t="array" ref="G278">+TREND($B$2:$B$145,$A$2:$A$145,A278)+$G$142</f>
        <v>56009.296892042577</v>
      </c>
      <c r="H278" s="80">
        <f>+Tabla1[[#This Row],[Previsión]]-G278</f>
        <v>90.945717004491598</v>
      </c>
    </row>
    <row r="279" spans="1:8" x14ac:dyDescent="0.3">
      <c r="A279" s="35">
        <v>49003</v>
      </c>
      <c r="C279" s="4">
        <f t="shared" si="6"/>
        <v>56159.114173979477</v>
      </c>
      <c r="D279" s="4">
        <f t="shared" si="7"/>
        <v>54058.048007675883</v>
      </c>
      <c r="E279" s="4">
        <f t="shared" si="8"/>
        <v>58260.18034028307</v>
      </c>
      <c r="G279" s="76" cm="1">
        <f t="array" ref="G279">+TREND($B$2:$B$145,$A$2:$A$145,A279)+$G$142</f>
        <v>56068.562960942843</v>
      </c>
      <c r="H279" s="80">
        <f>+Tabla1[[#This Row],[Previsión]]-G279</f>
        <v>90.551213036633271</v>
      </c>
    </row>
    <row r="280" spans="1:8" x14ac:dyDescent="0.3">
      <c r="A280" s="35">
        <v>49034</v>
      </c>
      <c r="C280" s="4">
        <f t="shared" si="6"/>
        <v>56230.601074254548</v>
      </c>
      <c r="D280" s="4">
        <f t="shared" si="7"/>
        <v>54119.740483579837</v>
      </c>
      <c r="E280" s="4">
        <f t="shared" si="8"/>
        <v>58341.461664929258</v>
      </c>
      <c r="G280" s="76" cm="1">
        <f t="array" ref="G280">+TREND($B$2:$B$145,$A$2:$A$145,A280)+$G$142</f>
        <v>56134.178965796717</v>
      </c>
      <c r="H280" s="80">
        <f>+Tabla1[[#This Row],[Previsión]]-G280</f>
        <v>96.4221084578312</v>
      </c>
    </row>
    <row r="281" spans="1:8" x14ac:dyDescent="0.3">
      <c r="A281" s="35">
        <v>49064</v>
      </c>
      <c r="C281" s="4">
        <f t="shared" si="6"/>
        <v>56293.677750967843</v>
      </c>
      <c r="D281" s="4">
        <f t="shared" si="7"/>
        <v>54174.194523119382</v>
      </c>
      <c r="E281" s="4">
        <f t="shared" si="8"/>
        <v>58413.160978816304</v>
      </c>
      <c r="G281" s="76" cm="1">
        <f t="array" ref="G281">+TREND($B$2:$B$145,$A$2:$A$145,A281)+$G$142</f>
        <v>56197.678325332716</v>
      </c>
      <c r="H281" s="80">
        <f>+Tabla1[[#This Row],[Previsión]]-G281</f>
        <v>95.999425635127409</v>
      </c>
    </row>
    <row r="282" spans="1:8" x14ac:dyDescent="0.3">
      <c r="A282" s="35">
        <v>49095</v>
      </c>
      <c r="C282" s="4">
        <f t="shared" si="6"/>
        <v>56360.959539462026</v>
      </c>
      <c r="D282" s="4">
        <f t="shared" si="7"/>
        <v>54232.30021362532</v>
      </c>
      <c r="E282" s="4">
        <f t="shared" si="8"/>
        <v>58489.618865298733</v>
      </c>
      <c r="G282" s="76" cm="1">
        <f t="array" ref="G282">+TREND($B$2:$B$145,$A$2:$A$145,A282)+$G$142</f>
        <v>56263.294330186589</v>
      </c>
      <c r="H282" s="80">
        <f>+Tabla1[[#This Row],[Previsión]]-G282</f>
        <v>97.665209275437519</v>
      </c>
    </row>
    <row r="283" spans="1:8" x14ac:dyDescent="0.3">
      <c r="A283" s="35">
        <v>49125</v>
      </c>
      <c r="C283" s="4">
        <f t="shared" si="6"/>
        <v>56424.036216175322</v>
      </c>
      <c r="D283" s="4">
        <f t="shared" si="7"/>
        <v>54286.793049295389</v>
      </c>
      <c r="E283" s="4">
        <f t="shared" si="8"/>
        <v>58561.279383055255</v>
      </c>
      <c r="G283" s="76" cm="1">
        <f t="array" ref="G283">+TREND($B$2:$B$145,$A$2:$A$145,A283)+$G$142</f>
        <v>56326.793689722588</v>
      </c>
      <c r="H283" s="80">
        <f>+Tabla1[[#This Row],[Previsión]]-G283</f>
        <v>97.242526452733728</v>
      </c>
    </row>
    <row r="284" spans="1:8" x14ac:dyDescent="0.3">
      <c r="A284" s="35">
        <v>49156</v>
      </c>
      <c r="C284" s="4">
        <f t="shared" si="6"/>
        <v>56491.318004669505</v>
      </c>
      <c r="D284" s="4">
        <f t="shared" si="7"/>
        <v>54344.939570244082</v>
      </c>
      <c r="E284" s="4">
        <f t="shared" si="8"/>
        <v>58637.696439094929</v>
      </c>
      <c r="G284" s="76" cm="1">
        <f t="array" ref="G284">+TREND($B$2:$B$145,$A$2:$A$145,A284)+$G$142</f>
        <v>56392.409694576461</v>
      </c>
      <c r="H284" s="80">
        <f>+Tabla1[[#This Row],[Previsión]]-G284</f>
        <v>98.908310093043838</v>
      </c>
    </row>
    <row r="285" spans="1:8" x14ac:dyDescent="0.3">
      <c r="A285" s="35">
        <v>49187</v>
      </c>
      <c r="C285" s="4">
        <f t="shared" si="6"/>
        <v>56556.497237273245</v>
      </c>
      <c r="D285" s="4">
        <f t="shared" si="7"/>
        <v>54401.288453621666</v>
      </c>
      <c r="E285" s="4">
        <f t="shared" si="8"/>
        <v>58711.706020924823</v>
      </c>
      <c r="G285" s="76" cm="1">
        <f t="array" ref="G285">+TREND($B$2:$B$145,$A$2:$A$145,A285)+$G$142</f>
        <v>56458.025699430334</v>
      </c>
      <c r="H285" s="80">
        <f>+Tabla1[[#This Row],[Previsión]]-G285</f>
        <v>98.471537842910038</v>
      </c>
    </row>
    <row r="286" spans="1:8" x14ac:dyDescent="0.3">
      <c r="A286" s="35">
        <v>49217</v>
      </c>
      <c r="C286" s="4">
        <f t="shared" si="6"/>
        <v>56619.573913986547</v>
      </c>
      <c r="D286" s="4">
        <f t="shared" si="7"/>
        <v>54455.837584311077</v>
      </c>
      <c r="E286" s="4">
        <f t="shared" si="8"/>
        <v>58783.310243662017</v>
      </c>
      <c r="G286" s="76" cm="1">
        <f t="array" ref="G286">+TREND($B$2:$B$145,$A$2:$A$145,A286)+$G$142</f>
        <v>56521.525058966334</v>
      </c>
      <c r="H286" s="80">
        <f>+Tabla1[[#This Row],[Previsión]]-G286</f>
        <v>98.048855020213523</v>
      </c>
    </row>
    <row r="287" spans="1:8" x14ac:dyDescent="0.3">
      <c r="A287" s="35">
        <v>49248</v>
      </c>
      <c r="C287" s="4">
        <f t="shared" si="6"/>
        <v>56686.855702480731</v>
      </c>
      <c r="D287" s="4">
        <f t="shared" si="7"/>
        <v>54514.043362643723</v>
      </c>
      <c r="E287" s="4">
        <f t="shared" si="8"/>
        <v>58859.668042317739</v>
      </c>
      <c r="G287" s="76" cm="1">
        <f t="array" ref="G287">+TREND($B$2:$B$145,$A$2:$A$145,A287)+$G$142</f>
        <v>56587.141063820207</v>
      </c>
      <c r="H287" s="80">
        <f>+Tabla1[[#This Row],[Previsión]]-G287</f>
        <v>99.714638660523633</v>
      </c>
    </row>
    <row r="288" spans="1:8" x14ac:dyDescent="0.3">
      <c r="A288" s="35">
        <v>49278</v>
      </c>
      <c r="C288" s="4">
        <f t="shared" si="6"/>
        <v>56749.932379194026</v>
      </c>
      <c r="D288" s="4">
        <f t="shared" si="7"/>
        <v>54568.628810810951</v>
      </c>
      <c r="E288" s="4">
        <f t="shared" si="8"/>
        <v>58931.235947577101</v>
      </c>
      <c r="G288" s="76" cm="1">
        <f t="array" ref="G288">+TREND($B$2:$B$145,$A$2:$A$145,A288)+$G$142</f>
        <v>56650.640423356206</v>
      </c>
      <c r="H288" s="80">
        <f>+Tabla1[[#This Row],[Previsión]]-G288</f>
        <v>99.291955837819842</v>
      </c>
    </row>
    <row r="289" spans="1:8" x14ac:dyDescent="0.3">
      <c r="A289" s="35">
        <v>49309</v>
      </c>
      <c r="C289" s="4">
        <f t="shared" si="6"/>
        <v>56817.214167688209</v>
      </c>
      <c r="D289" s="4">
        <f t="shared" si="7"/>
        <v>54626.872824264268</v>
      </c>
      <c r="E289" s="4">
        <f t="shared" si="8"/>
        <v>59007.55551111215</v>
      </c>
      <c r="G289" s="76" cm="1">
        <f t="array" ref="G289">+TREND($B$2:$B$145,$A$2:$A$145,A289)+$G$142</f>
        <v>56716.256428210079</v>
      </c>
      <c r="H289" s="80">
        <f>+Tabla1[[#This Row],[Previsión]]-G289</f>
        <v>100.95773947812995</v>
      </c>
    </row>
    <row r="290" spans="1:8" x14ac:dyDescent="0.3">
      <c r="A290" s="35">
        <v>49340</v>
      </c>
      <c r="C290" s="4">
        <f t="shared" si="6"/>
        <v>56882.393400291949</v>
      </c>
      <c r="D290" s="4">
        <f t="shared" si="7"/>
        <v>54683.314914879011</v>
      </c>
      <c r="E290" s="4">
        <f t="shared" si="8"/>
        <v>59081.471885704887</v>
      </c>
      <c r="G290" s="76" cm="1">
        <f t="array" ref="G290">+TREND($B$2:$B$145,$A$2:$A$145,A290)+$G$142</f>
        <v>56781.872433063952</v>
      </c>
      <c r="H290" s="80">
        <f>+Tabla1[[#This Row],[Previsión]]-G290</f>
        <v>100.52096722799615</v>
      </c>
    </row>
    <row r="291" spans="1:8" x14ac:dyDescent="0.3">
      <c r="A291" s="35">
        <v>49368</v>
      </c>
      <c r="C291" s="4">
        <f t="shared" si="6"/>
        <v>56941.264965224364</v>
      </c>
      <c r="D291" s="4">
        <f t="shared" si="7"/>
        <v>54734.309556773871</v>
      </c>
      <c r="E291" s="4">
        <f t="shared" si="8"/>
        <v>59148.220373674856</v>
      </c>
      <c r="G291" s="76" cm="1">
        <f t="array" ref="G291">+TREND($B$2:$B$145,$A$2:$A$145,A291)+$G$142</f>
        <v>56841.138501964218</v>
      </c>
      <c r="H291" s="80">
        <f>+Tabla1[[#This Row],[Previsión]]-G291</f>
        <v>100.1264632601451</v>
      </c>
    </row>
    <row r="292" spans="1:8" x14ac:dyDescent="0.3">
      <c r="A292" s="35">
        <v>49399</v>
      </c>
      <c r="C292" s="4">
        <f t="shared" si="6"/>
        <v>57012.751865499435</v>
      </c>
      <c r="D292" s="4">
        <f t="shared" si="7"/>
        <v>54796.252657856508</v>
      </c>
      <c r="E292" s="4">
        <f t="shared" si="8"/>
        <v>59229.251073142361</v>
      </c>
      <c r="G292" s="76" cm="1">
        <f t="array" ref="G292">+TREND($B$2:$B$145,$A$2:$A$145,A292)+$G$142</f>
        <v>56906.754506818092</v>
      </c>
      <c r="H292" s="80">
        <f>+Tabla1[[#This Row],[Previsión]]-G292</f>
        <v>105.99735868134303</v>
      </c>
    </row>
    <row r="293" spans="1:8" x14ac:dyDescent="0.3">
      <c r="A293" s="35">
        <v>49429</v>
      </c>
      <c r="C293" s="4">
        <f t="shared" si="6"/>
        <v>57075.82854221273</v>
      </c>
      <c r="D293" s="4">
        <f t="shared" si="7"/>
        <v>54850.924904359112</v>
      </c>
      <c r="E293" s="4">
        <f t="shared" si="8"/>
        <v>59300.732180066349</v>
      </c>
      <c r="G293" s="76" cm="1">
        <f t="array" ref="G293">+TREND($B$2:$B$145,$A$2:$A$145,A293)+$G$142</f>
        <v>56970.253866354091</v>
      </c>
      <c r="H293" s="80">
        <f>+Tabla1[[#This Row],[Previsión]]-G293</f>
        <v>105.57467585863924</v>
      </c>
    </row>
    <row r="294" spans="1:8" x14ac:dyDescent="0.3">
      <c r="A294" s="35">
        <v>49460</v>
      </c>
      <c r="C294" s="4">
        <f t="shared" si="6"/>
        <v>57143.110330706913</v>
      </c>
      <c r="D294" s="4">
        <f t="shared" si="7"/>
        <v>54909.260319859997</v>
      </c>
      <c r="E294" s="4">
        <f t="shared" si="8"/>
        <v>59376.960341553829</v>
      </c>
      <c r="G294" s="76" cm="1">
        <f t="array" ref="G294">+TREND($B$2:$B$145,$A$2:$A$145,A294)+$G$142</f>
        <v>57035.869871207964</v>
      </c>
      <c r="H294" s="80">
        <f>+Tabla1[[#This Row],[Previsión]]-G294</f>
        <v>107.24045949894935</v>
      </c>
    </row>
    <row r="295" spans="1:8" x14ac:dyDescent="0.3">
      <c r="A295" s="35">
        <v>49490</v>
      </c>
      <c r="C295" s="4">
        <f t="shared" si="6"/>
        <v>57206.187007420209</v>
      </c>
      <c r="D295" s="4">
        <f t="shared" si="7"/>
        <v>54963.965770629118</v>
      </c>
      <c r="E295" s="4">
        <f t="shared" si="8"/>
        <v>59448.408244211299</v>
      </c>
      <c r="G295" s="76" cm="1">
        <f t="array" ref="G295">+TREND($B$2:$B$145,$A$2:$A$145,A295)+$G$142</f>
        <v>57099.369230743963</v>
      </c>
      <c r="H295" s="80">
        <f>+Tabla1[[#This Row],[Previsión]]-G295</f>
        <v>106.81777667624556</v>
      </c>
    </row>
    <row r="296" spans="1:8" x14ac:dyDescent="0.3">
      <c r="A296" s="35">
        <v>49521</v>
      </c>
      <c r="C296" s="4">
        <f t="shared" si="6"/>
        <v>57273.468795914392</v>
      </c>
      <c r="D296" s="4">
        <f t="shared" si="7"/>
        <v>55022.336159123195</v>
      </c>
      <c r="E296" s="4">
        <f t="shared" si="8"/>
        <v>59524.601432705589</v>
      </c>
      <c r="G296" s="76" cm="1">
        <f t="array" ref="G296">+TREND($B$2:$B$145,$A$2:$A$145,A296)+$G$142</f>
        <v>57164.985235597836</v>
      </c>
      <c r="H296" s="80">
        <f>+Tabla1[[#This Row],[Previsión]]-G296</f>
        <v>108.48356031655567</v>
      </c>
    </row>
    <row r="297" spans="1:8" x14ac:dyDescent="0.3">
      <c r="A297" s="35">
        <v>49552</v>
      </c>
      <c r="C297" s="4">
        <f t="shared" si="6"/>
        <v>57338.648028518131</v>
      </c>
      <c r="D297" s="4">
        <f t="shared" si="7"/>
        <v>55078.899117225861</v>
      </c>
      <c r="E297" s="4">
        <f t="shared" si="8"/>
        <v>59598.396939810402</v>
      </c>
      <c r="G297" s="76" cm="1">
        <f t="array" ref="G297">+TREND($B$2:$B$145,$A$2:$A$145,A297)+$G$142</f>
        <v>57230.60124045171</v>
      </c>
      <c r="H297" s="80">
        <f>+Tabla1[[#This Row],[Previsión]]-G297</f>
        <v>108.04678806642187</v>
      </c>
    </row>
    <row r="298" spans="1:8" x14ac:dyDescent="0.3">
      <c r="A298" s="35">
        <v>49582</v>
      </c>
      <c r="C298" s="4">
        <f t="shared" si="6"/>
        <v>57401.724705231427</v>
      </c>
      <c r="D298" s="4">
        <f t="shared" si="7"/>
        <v>55133.652843083008</v>
      </c>
      <c r="E298" s="4">
        <f t="shared" si="8"/>
        <v>59669.796567379846</v>
      </c>
      <c r="G298" s="76" cm="1">
        <f t="array" ref="G298">+TREND($B$2:$B$145,$A$2:$A$145,A298)+$G$142</f>
        <v>57294.100599987709</v>
      </c>
      <c r="H298" s="80">
        <f>+Tabla1[[#This Row],[Previsión]]-G298</f>
        <v>107.62410524371808</v>
      </c>
    </row>
    <row r="299" spans="1:8" x14ac:dyDescent="0.3">
      <c r="A299" s="35">
        <v>49613</v>
      </c>
      <c r="C299" s="4">
        <f t="shared" si="6"/>
        <v>57469.006493725617</v>
      </c>
      <c r="D299" s="4">
        <f t="shared" si="7"/>
        <v>55192.074085610264</v>
      </c>
      <c r="E299" s="4">
        <f t="shared" si="8"/>
        <v>59745.938901840971</v>
      </c>
      <c r="G299" s="76" cm="1">
        <f t="array" ref="G299">+TREND($B$2:$B$145,$A$2:$A$145,A299)+$G$142</f>
        <v>57359.716604841582</v>
      </c>
      <c r="H299" s="80">
        <f>+Tabla1[[#This Row],[Previsión]]-G299</f>
        <v>109.28988888403546</v>
      </c>
    </row>
    <row r="300" spans="1:8" x14ac:dyDescent="0.3">
      <c r="A300" s="35">
        <v>49643</v>
      </c>
      <c r="C300" s="4">
        <f t="shared" si="6"/>
        <v>57532.083170438913</v>
      </c>
      <c r="D300" s="4">
        <f t="shared" si="7"/>
        <v>55246.859013941226</v>
      </c>
      <c r="E300" s="4">
        <f t="shared" si="8"/>
        <v>59817.3073269366</v>
      </c>
      <c r="G300" s="76" cm="1">
        <f t="array" ref="G300">+TREND($B$2:$B$145,$A$2:$A$145,A300)+$G$142</f>
        <v>57423.215964377581</v>
      </c>
      <c r="H300" s="80">
        <f>+Tabla1[[#This Row],[Previsión]]-G300</f>
        <v>108.86720606133167</v>
      </c>
    </row>
    <row r="301" spans="1:8" x14ac:dyDescent="0.3">
      <c r="A301" s="35">
        <v>49674</v>
      </c>
      <c r="C301" s="4">
        <f t="shared" si="6"/>
        <v>57599.364958933096</v>
      </c>
      <c r="D301" s="4">
        <f t="shared" si="7"/>
        <v>55305.313130484079</v>
      </c>
      <c r="E301" s="4">
        <f t="shared" si="8"/>
        <v>59893.416787382113</v>
      </c>
      <c r="G301" s="76" cm="1">
        <f t="array" ref="G301">+TREND($B$2:$B$145,$A$2:$A$145,A301)+$G$142</f>
        <v>57488.831969231454</v>
      </c>
      <c r="H301" s="80">
        <f>+Tabla1[[#This Row],[Previsión]]-G301</f>
        <v>110.53298970164178</v>
      </c>
    </row>
    <row r="302" spans="1:8" x14ac:dyDescent="0.3">
      <c r="A302" s="35">
        <v>49705</v>
      </c>
      <c r="C302" s="4">
        <f t="shared" si="6"/>
        <v>57664.544191536836</v>
      </c>
      <c r="D302" s="4">
        <f t="shared" si="7"/>
        <v>55361.956196567589</v>
      </c>
      <c r="E302" s="4">
        <f t="shared" si="8"/>
        <v>59967.132186506082</v>
      </c>
      <c r="G302" s="76" cm="1">
        <f t="array" ref="G302">+TREND($B$2:$B$145,$A$2:$A$145,A302)+$G$142</f>
        <v>57554.447974085328</v>
      </c>
      <c r="H302" s="80">
        <f>+Tabla1[[#This Row],[Previsión]]-G302</f>
        <v>110.09621745150798</v>
      </c>
    </row>
    <row r="303" spans="1:8" x14ac:dyDescent="0.3">
      <c r="A303" s="35">
        <v>49734</v>
      </c>
      <c r="C303" s="4">
        <f t="shared" si="6"/>
        <v>57725.518312359694</v>
      </c>
      <c r="D303" s="4">
        <f t="shared" si="7"/>
        <v>55414.958370181797</v>
      </c>
      <c r="E303" s="4">
        <f t="shared" si="8"/>
        <v>60036.078254537591</v>
      </c>
      <c r="G303" s="76" cm="1">
        <f t="array" ref="G303">+TREND($B$2:$B$145,$A$2:$A$145,A303)+$G$142</f>
        <v>57615.830688303453</v>
      </c>
      <c r="H303" s="80">
        <f>+Tabla1[[#This Row],[Previsión]]-G303</f>
        <v>109.68762405624148</v>
      </c>
    </row>
    <row r="304" spans="1:8" x14ac:dyDescent="0.3">
      <c r="A304" s="35">
        <v>49765</v>
      </c>
      <c r="C304" s="4">
        <f t="shared" si="6"/>
        <v>57794.902656744322</v>
      </c>
      <c r="D304" s="4">
        <f t="shared" si="7"/>
        <v>55475.288473777306</v>
      </c>
      <c r="E304" s="4">
        <f t="shared" si="8"/>
        <v>60114.516839711338</v>
      </c>
      <c r="G304" s="76" cm="1">
        <f t="array" ref="G304">+TREND($B$2:$B$145,$A$2:$A$145,A304)+$G$142</f>
        <v>57681.446693157326</v>
      </c>
      <c r="H304" s="80">
        <f>+Tabla1[[#This Row],[Previsión]]-G304</f>
        <v>113.45596358699549</v>
      </c>
    </row>
    <row r="305" spans="1:8" x14ac:dyDescent="0.3">
      <c r="A305" s="35">
        <v>49795</v>
      </c>
      <c r="C305" s="4">
        <f t="shared" si="6"/>
        <v>57857.979333457617</v>
      </c>
      <c r="D305" s="4">
        <f t="shared" si="7"/>
        <v>55530.1481614726</v>
      </c>
      <c r="E305" s="4">
        <f t="shared" si="8"/>
        <v>60185.810505442634</v>
      </c>
      <c r="G305" s="76" cm="1">
        <f t="array" ref="G305">+TREND($B$2:$B$145,$A$2:$A$145,A305)+$G$142</f>
        <v>57744.946052693325</v>
      </c>
      <c r="H305" s="80">
        <f>+Tabla1[[#This Row],[Previsión]]-G305</f>
        <v>113.0332807642917</v>
      </c>
    </row>
    <row r="306" spans="1:8" x14ac:dyDescent="0.3">
      <c r="A306" s="35">
        <v>49826</v>
      </c>
      <c r="C306" s="4">
        <f t="shared" si="6"/>
        <v>57925.2611219518</v>
      </c>
      <c r="D306" s="4">
        <f t="shared" si="7"/>
        <v>55588.681056991452</v>
      </c>
      <c r="E306" s="4">
        <f t="shared" si="8"/>
        <v>60261.841186912148</v>
      </c>
      <c r="G306" s="76" cm="1">
        <f t="array" ref="G306">+TREND($B$2:$B$145,$A$2:$A$145,A306)+$G$142</f>
        <v>57810.562057547198</v>
      </c>
      <c r="H306" s="80">
        <f>+Tabla1[[#This Row],[Previsión]]-G306</f>
        <v>114.69906440460181</v>
      </c>
    </row>
    <row r="307" spans="1:8" x14ac:dyDescent="0.3">
      <c r="A307" s="35">
        <v>49856</v>
      </c>
      <c r="C307" s="4">
        <f t="shared" si="6"/>
        <v>57988.337798665096</v>
      </c>
      <c r="D307" s="4">
        <f t="shared" si="7"/>
        <v>55643.569412366633</v>
      </c>
      <c r="E307" s="4">
        <f t="shared" si="8"/>
        <v>60333.106184963559</v>
      </c>
      <c r="G307" s="76" cm="1">
        <f t="array" ref="G307">+TREND($B$2:$B$145,$A$2:$A$145,A307)+$G$142</f>
        <v>57874.061417083198</v>
      </c>
      <c r="H307" s="80">
        <f>+Tabla1[[#This Row],[Previsión]]-G307</f>
        <v>114.27638158189802</v>
      </c>
    </row>
    <row r="308" spans="1:8" x14ac:dyDescent="0.3">
      <c r="A308" s="35">
        <v>49887</v>
      </c>
      <c r="C308" s="4">
        <f t="shared" si="6"/>
        <v>58055.619587159279</v>
      </c>
      <c r="D308" s="4">
        <f t="shared" si="7"/>
        <v>55702.132522396692</v>
      </c>
      <c r="E308" s="4">
        <f t="shared" si="8"/>
        <v>60409.106651921866</v>
      </c>
      <c r="G308" s="76" cm="1">
        <f t="array" ref="G308">+TREND($B$2:$B$145,$A$2:$A$145,A308)+$G$142</f>
        <v>57939.677421937071</v>
      </c>
      <c r="H308" s="80">
        <f>+Tabla1[[#This Row],[Previsión]]-G308</f>
        <v>115.94216522220813</v>
      </c>
    </row>
    <row r="309" spans="1:8" x14ac:dyDescent="0.3">
      <c r="A309" s="35">
        <v>49918</v>
      </c>
      <c r="C309" s="4">
        <f t="shared" si="6"/>
        <v>58120.798819763018</v>
      </c>
      <c r="D309" s="4">
        <f t="shared" si="7"/>
        <v>55758.879903360124</v>
      </c>
      <c r="E309" s="4">
        <f t="shared" si="8"/>
        <v>60482.717736165912</v>
      </c>
      <c r="G309" s="76" cm="1">
        <f t="array" ref="G309">+TREND($B$2:$B$145,$A$2:$A$145,A309)+$G$142</f>
        <v>58005.293426790944</v>
      </c>
      <c r="H309" s="80">
        <f>+Tabla1[[#This Row],[Previsión]]-G309</f>
        <v>115.50539297207433</v>
      </c>
    </row>
    <row r="310" spans="1:8" x14ac:dyDescent="0.3">
      <c r="A310" s="35">
        <v>49948</v>
      </c>
      <c r="C310" s="4">
        <f t="shared" si="6"/>
        <v>58183.875496476314</v>
      </c>
      <c r="D310" s="4">
        <f t="shared" si="7"/>
        <v>55813.810005650288</v>
      </c>
      <c r="E310" s="4">
        <f t="shared" si="8"/>
        <v>60553.94098730234</v>
      </c>
      <c r="G310" s="76" cm="1">
        <f t="array" ref="G310">+TREND($B$2:$B$145,$A$2:$A$145,A310)+$G$142</f>
        <v>58068.792786326943</v>
      </c>
      <c r="H310" s="80">
        <f>+Tabla1[[#This Row],[Previsión]]-G310</f>
        <v>115.08271014937054</v>
      </c>
    </row>
    <row r="311" spans="1:8" x14ac:dyDescent="0.3">
      <c r="A311" s="35">
        <v>49979</v>
      </c>
      <c r="C311" s="4">
        <f t="shared" si="6"/>
        <v>58251.157284970497</v>
      </c>
      <c r="D311" s="4">
        <f t="shared" si="7"/>
        <v>55872.417120488513</v>
      </c>
      <c r="E311" s="4">
        <f t="shared" si="8"/>
        <v>60629.897449452481</v>
      </c>
      <c r="G311" s="76" cm="1">
        <f t="array" ref="G311">+TREND($B$2:$B$145,$A$2:$A$145,A311)+$G$142</f>
        <v>58134.408791180816</v>
      </c>
      <c r="H311" s="80">
        <f>+Tabla1[[#This Row],[Previsión]]-G311</f>
        <v>116.74849378968065</v>
      </c>
    </row>
    <row r="312" spans="1:8" x14ac:dyDescent="0.3">
      <c r="A312" s="35">
        <v>50009</v>
      </c>
      <c r="C312" s="4">
        <f t="shared" si="6"/>
        <v>58314.2339616838</v>
      </c>
      <c r="D312" s="4">
        <f t="shared" si="7"/>
        <v>55927.374248114153</v>
      </c>
      <c r="E312" s="4">
        <f t="shared" si="8"/>
        <v>60701.093675253447</v>
      </c>
      <c r="G312" s="76" cm="1">
        <f t="array" ref="G312">+TREND($B$2:$B$145,$A$2:$A$145,A312)+$G$142</f>
        <v>58197.908150716816</v>
      </c>
      <c r="H312" s="80">
        <f>+Tabla1[[#This Row],[Previsión]]-G312</f>
        <v>116.32581096698414</v>
      </c>
    </row>
    <row r="313" spans="1:8" x14ac:dyDescent="0.3">
      <c r="A313" s="35">
        <v>50040</v>
      </c>
      <c r="C313" s="4">
        <f t="shared" si="6"/>
        <v>58381.515750177983</v>
      </c>
      <c r="D313" s="4">
        <f t="shared" si="7"/>
        <v>55986.009853311458</v>
      </c>
      <c r="E313" s="4">
        <f t="shared" si="8"/>
        <v>60777.021647044508</v>
      </c>
      <c r="G313" s="76" cm="1">
        <f t="array" ref="G313">+TREND($B$2:$B$145,$A$2:$A$145,A313)+$G$142</f>
        <v>58263.524155570689</v>
      </c>
      <c r="H313" s="80">
        <f>+Tabla1[[#This Row],[Previsión]]-G313</f>
        <v>117.99159460729425</v>
      </c>
    </row>
    <row r="314" spans="1:8" x14ac:dyDescent="0.3">
      <c r="A314" s="35">
        <v>50071</v>
      </c>
      <c r="C314" s="4">
        <f t="shared" si="6"/>
        <v>58446.694982781723</v>
      </c>
      <c r="D314" s="4">
        <f t="shared" si="7"/>
        <v>56042.826638370978</v>
      </c>
      <c r="E314" s="4">
        <f t="shared" si="8"/>
        <v>60850.563327192467</v>
      </c>
      <c r="G314" s="76" cm="1">
        <f t="array" ref="G314">+TREND($B$2:$B$145,$A$2:$A$145,A314)+$G$142</f>
        <v>58329.140160424562</v>
      </c>
      <c r="H314" s="80">
        <f>+Tabla1[[#This Row],[Previsión]]-G314</f>
        <v>117.55482235716045</v>
      </c>
    </row>
    <row r="315" spans="1:8" x14ac:dyDescent="0.3">
      <c r="A315" s="35">
        <v>50099</v>
      </c>
      <c r="C315" s="4">
        <f t="shared" si="6"/>
        <v>58505.56654771413</v>
      </c>
      <c r="D315" s="4">
        <f t="shared" si="7"/>
        <v>56094.155868482689</v>
      </c>
      <c r="E315" s="4">
        <f t="shared" si="8"/>
        <v>60916.977226945572</v>
      </c>
      <c r="G315" s="76" cm="1">
        <f t="array" ref="G315">+TREND($B$2:$B$145,$A$2:$A$145,A315)+$G$142</f>
        <v>58388.406229324828</v>
      </c>
      <c r="H315" s="80">
        <f>+Tabla1[[#This Row],[Previsión]]-G315</f>
        <v>117.16031838930212</v>
      </c>
    </row>
    <row r="316" spans="1:8" x14ac:dyDescent="0.3">
      <c r="A316" s="35">
        <v>50130</v>
      </c>
      <c r="C316" s="4">
        <f t="shared" si="6"/>
        <v>58577.053447989209</v>
      </c>
      <c r="D316" s="4">
        <f t="shared" si="7"/>
        <v>56156.500267686592</v>
      </c>
      <c r="E316" s="4">
        <f t="shared" si="8"/>
        <v>60997.606628291825</v>
      </c>
      <c r="G316" s="76" cm="1">
        <f t="array" ref="G316">+TREND($B$2:$B$145,$A$2:$A$145,A316)+$G$142</f>
        <v>58454.022234178701</v>
      </c>
      <c r="H316" s="80">
        <f>+Tabla1[[#This Row],[Previsión]]-G316</f>
        <v>123.03121381050732</v>
      </c>
    </row>
    <row r="317" spans="1:8" x14ac:dyDescent="0.3">
      <c r="A317" s="35">
        <v>50160</v>
      </c>
      <c r="C317" s="4">
        <f t="shared" si="6"/>
        <v>58640.130124702504</v>
      </c>
      <c r="D317" s="4">
        <f t="shared" si="7"/>
        <v>56211.522280666562</v>
      </c>
      <c r="E317" s="4">
        <f t="shared" si="8"/>
        <v>61068.737968738445</v>
      </c>
      <c r="G317" s="76" cm="1">
        <f t="array" ref="G317">+TREND($B$2:$B$145,$A$2:$A$145,A317)+$G$142</f>
        <v>58517.5215937147</v>
      </c>
      <c r="H317" s="80">
        <f>+Tabla1[[#This Row],[Previsión]]-G317</f>
        <v>122.60853098780353</v>
      </c>
    </row>
    <row r="318" spans="1:8" x14ac:dyDescent="0.3">
      <c r="A318" s="35">
        <v>50191</v>
      </c>
      <c r="C318" s="4">
        <f t="shared" si="6"/>
        <v>58707.411913196687</v>
      </c>
      <c r="D318" s="4">
        <f t="shared" si="7"/>
        <v>56270.226299237635</v>
      </c>
      <c r="E318" s="4">
        <f t="shared" si="8"/>
        <v>61144.59752715574</v>
      </c>
      <c r="G318" s="76" cm="1">
        <f t="array" ref="G318">+TREND($B$2:$B$145,$A$2:$A$145,A318)+$G$142</f>
        <v>58583.137598568574</v>
      </c>
      <c r="H318" s="80">
        <f>+Tabla1[[#This Row],[Previsión]]-G318</f>
        <v>124.27431462811364</v>
      </c>
    </row>
    <row r="319" spans="1:8" x14ac:dyDescent="0.3">
      <c r="A319" s="35">
        <v>50221</v>
      </c>
      <c r="C319" s="4">
        <f t="shared" si="6"/>
        <v>58770.488589909983</v>
      </c>
      <c r="D319" s="4">
        <f t="shared" si="7"/>
        <v>56325.27324340825</v>
      </c>
      <c r="E319" s="4">
        <f t="shared" si="8"/>
        <v>61215.703936411715</v>
      </c>
      <c r="G319" s="76" cm="1">
        <f t="array" ref="G319">+TREND($B$2:$B$145,$A$2:$A$145,A319)+$G$142</f>
        <v>58646.636958104573</v>
      </c>
      <c r="H319" s="80">
        <f>+Tabla1[[#This Row],[Previsión]]-G319</f>
        <v>123.85163180540985</v>
      </c>
    </row>
    <row r="320" spans="1:8" x14ac:dyDescent="0.3">
      <c r="A320" s="35">
        <v>50252</v>
      </c>
      <c r="C320" s="4">
        <f t="shared" si="6"/>
        <v>58837.770378404166</v>
      </c>
      <c r="D320" s="4">
        <f t="shared" si="7"/>
        <v>56384.003552707218</v>
      </c>
      <c r="E320" s="4">
        <f t="shared" si="8"/>
        <v>61291.537204101114</v>
      </c>
      <c r="G320" s="76" cm="1">
        <f t="array" ref="G320">+TREND($B$2:$B$145,$A$2:$A$145,A320)+$G$142</f>
        <v>58712.252962958446</v>
      </c>
      <c r="H320" s="80">
        <f>+Tabla1[[#This Row],[Previsión]]-G320</f>
        <v>125.51741544571996</v>
      </c>
    </row>
    <row r="321" spans="1:8" x14ac:dyDescent="0.3">
      <c r="A321" s="35">
        <v>50283</v>
      </c>
      <c r="C321" s="4">
        <f t="shared" si="6"/>
        <v>58902.949611007905</v>
      </c>
      <c r="D321" s="4">
        <f t="shared" si="7"/>
        <v>56440.911028401228</v>
      </c>
      <c r="E321" s="4">
        <f t="shared" si="8"/>
        <v>61364.988193614583</v>
      </c>
      <c r="G321" s="76" cm="1">
        <f t="array" ref="G321">+TREND($B$2:$B$145,$A$2:$A$145,A321)+$G$142</f>
        <v>58777.868967812319</v>
      </c>
      <c r="H321" s="80">
        <f>+Tabla1[[#This Row],[Previsión]]-G321</f>
        <v>125.08064319558616</v>
      </c>
    </row>
    <row r="322" spans="1:8" x14ac:dyDescent="0.3">
      <c r="A322" s="35">
        <v>50313</v>
      </c>
      <c r="C322" s="4">
        <f t="shared" si="6"/>
        <v>58966.026287721201</v>
      </c>
      <c r="D322" s="4">
        <f t="shared" si="7"/>
        <v>56495.994327289933</v>
      </c>
      <c r="E322" s="4">
        <f t="shared" si="8"/>
        <v>61436.058248152469</v>
      </c>
      <c r="G322" s="76" cm="1">
        <f t="array" ref="G322">+TREND($B$2:$B$145,$A$2:$A$145,A322)+$G$142</f>
        <v>58841.368327348318</v>
      </c>
      <c r="H322" s="80">
        <f>+Tabla1[[#This Row],[Previsión]]-G322</f>
        <v>124.65796037288237</v>
      </c>
    </row>
    <row r="323" spans="1:8" x14ac:dyDescent="0.3">
      <c r="A323" s="35">
        <v>50344</v>
      </c>
      <c r="C323" s="4">
        <f t="shared" si="6"/>
        <v>59033.308076215384</v>
      </c>
      <c r="D323" s="4">
        <f t="shared" si="7"/>
        <v>56554.762977670951</v>
      </c>
      <c r="E323" s="4">
        <f t="shared" si="8"/>
        <v>61511.853174759817</v>
      </c>
      <c r="G323" s="76" cm="1">
        <f t="array" ref="G323">+TREND($B$2:$B$145,$A$2:$A$145,A323)+$G$142</f>
        <v>58906.984332202192</v>
      </c>
      <c r="H323" s="80">
        <f>+Tabla1[[#This Row],[Previsión]]-G323</f>
        <v>126.32374401319248</v>
      </c>
    </row>
    <row r="324" spans="1:8" x14ac:dyDescent="0.3">
      <c r="A324" s="35">
        <v>50374</v>
      </c>
      <c r="C324" s="4">
        <f t="shared" si="6"/>
        <v>59096.38475292868</v>
      </c>
      <c r="D324" s="4">
        <f t="shared" si="7"/>
        <v>56609.86984199538</v>
      </c>
      <c r="E324" s="4">
        <f t="shared" si="8"/>
        <v>61582.899663861979</v>
      </c>
      <c r="G324" s="76" cm="1">
        <f t="array" ref="G324">+TREND($B$2:$B$145,$A$2:$A$145,A324)+$G$142</f>
        <v>58970.483691738191</v>
      </c>
      <c r="H324" s="80">
        <f>+Tabla1[[#This Row],[Previsión]]-G324</f>
        <v>125.90106119048869</v>
      </c>
    </row>
    <row r="325" spans="1:8" x14ac:dyDescent="0.3">
      <c r="A325" s="35">
        <v>50405</v>
      </c>
      <c r="C325" s="4">
        <f t="shared" si="6"/>
        <v>59163.66654142287</v>
      </c>
      <c r="D325" s="4">
        <f t="shared" si="7"/>
        <v>56668.663347830196</v>
      </c>
      <c r="E325" s="4">
        <f t="shared" si="8"/>
        <v>61658.669735015545</v>
      </c>
      <c r="G325" s="76" cm="1">
        <f t="array" ref="G325">+TREND($B$2:$B$145,$A$2:$A$145,A325)+$G$142</f>
        <v>59036.099696592064</v>
      </c>
      <c r="H325" s="80">
        <f>+Tabla1[[#This Row],[Previsión]]-G325</f>
        <v>127.56684483080608</v>
      </c>
    </row>
    <row r="326" spans="1:8" x14ac:dyDescent="0.3">
      <c r="A326" s="35">
        <v>50436</v>
      </c>
      <c r="C326" s="4">
        <f t="shared" si="6"/>
        <v>59228.845774026609</v>
      </c>
      <c r="D326" s="4">
        <f t="shared" si="7"/>
        <v>56725.631357032726</v>
      </c>
      <c r="E326" s="4">
        <f t="shared" si="8"/>
        <v>61732.060191020493</v>
      </c>
      <c r="G326" s="76" cm="1">
        <f t="array" ref="G326">+TREND($B$2:$B$145,$A$2:$A$145,A326)+$G$142</f>
        <v>59101.715701445937</v>
      </c>
      <c r="H326" s="80">
        <f>+Tabla1[[#This Row],[Previsión]]-G326</f>
        <v>127.13007258067228</v>
      </c>
    </row>
    <row r="327" spans="1:8" x14ac:dyDescent="0.3">
      <c r="A327" s="35">
        <v>50464</v>
      </c>
      <c r="C327" s="4">
        <f t="shared" si="6"/>
        <v>59287.717338959017</v>
      </c>
      <c r="D327" s="4">
        <f t="shared" si="7"/>
        <v>56777.095738237484</v>
      </c>
      <c r="E327" s="4">
        <f t="shared" si="8"/>
        <v>61798.338939680551</v>
      </c>
      <c r="G327" s="76" cm="1">
        <f t="array" ref="G327">+TREND($B$2:$B$145,$A$2:$A$145,A327)+$G$142</f>
        <v>59160.981770346203</v>
      </c>
      <c r="H327" s="80">
        <f>+Tabla1[[#This Row],[Previsión]]-G327</f>
        <v>126.73556861281395</v>
      </c>
    </row>
    <row r="328" spans="1:8" x14ac:dyDescent="0.3">
      <c r="A328" s="35">
        <v>50495</v>
      </c>
      <c r="C328" s="4">
        <f t="shared" si="6"/>
        <v>59359.204239234088</v>
      </c>
      <c r="D328" s="4">
        <f t="shared" si="7"/>
        <v>56839.602372981186</v>
      </c>
      <c r="E328" s="4">
        <f t="shared" si="8"/>
        <v>61878.80610548699</v>
      </c>
      <c r="G328" s="76" cm="1">
        <f t="array" ref="G328">+TREND($B$2:$B$145,$A$2:$A$145,A328)+$G$142</f>
        <v>59226.597775200076</v>
      </c>
      <c r="H328" s="80">
        <f>+Tabla1[[#This Row],[Previsión]]-G328</f>
        <v>132.60646403401188</v>
      </c>
    </row>
    <row r="329" spans="1:8" x14ac:dyDescent="0.3">
      <c r="A329" s="35">
        <v>50525</v>
      </c>
      <c r="C329" s="4">
        <f t="shared" si="6"/>
        <v>59422.280915947391</v>
      </c>
      <c r="D329" s="4">
        <f t="shared" si="7"/>
        <v>56894.765913683921</v>
      </c>
      <c r="E329" s="4">
        <f t="shared" si="8"/>
        <v>61949.795918210861</v>
      </c>
      <c r="G329" s="76" cm="1">
        <f t="array" ref="G329">+TREND($B$2:$B$145,$A$2:$A$145,A329)+$G$142</f>
        <v>59290.097134736076</v>
      </c>
      <c r="H329" s="80">
        <f>+Tabla1[[#This Row],[Previsión]]-G329</f>
        <v>132.18378121131536</v>
      </c>
    </row>
    <row r="330" spans="1:8" x14ac:dyDescent="0.3">
      <c r="A330" s="35">
        <v>50556</v>
      </c>
      <c r="C330" s="4">
        <f t="shared" si="6"/>
        <v>59489.562704441574</v>
      </c>
      <c r="D330" s="4">
        <f t="shared" si="7"/>
        <v>56953.619206232928</v>
      </c>
      <c r="E330" s="4">
        <f t="shared" si="8"/>
        <v>62025.50620265022</v>
      </c>
      <c r="G330" s="76" cm="1">
        <f t="array" ref="G330">+TREND($B$2:$B$145,$A$2:$A$145,A330)+$G$142</f>
        <v>59355.713139589949</v>
      </c>
      <c r="H330" s="80">
        <f>+Tabla1[[#This Row],[Previsión]]-G330</f>
        <v>133.84956485162547</v>
      </c>
    </row>
    <row r="331" spans="1:8" x14ac:dyDescent="0.3">
      <c r="A331" s="35">
        <v>50586</v>
      </c>
      <c r="C331" s="4">
        <f t="shared" si="6"/>
        <v>59552.63938115487</v>
      </c>
      <c r="D331" s="4">
        <f t="shared" si="7"/>
        <v>57008.804560405901</v>
      </c>
      <c r="E331" s="4">
        <f t="shared" si="8"/>
        <v>62096.474201903839</v>
      </c>
      <c r="G331" s="76" cm="1">
        <f t="array" ref="G331">+TREND($B$2:$B$145,$A$2:$A$145,A331)+$G$142</f>
        <v>59419.212499125948</v>
      </c>
      <c r="H331" s="80">
        <f>+Tabla1[[#This Row],[Previsión]]-G331</f>
        <v>133.42688202892168</v>
      </c>
    </row>
    <row r="332" spans="1:8" x14ac:dyDescent="0.3">
      <c r="A332" s="35">
        <v>50617</v>
      </c>
      <c r="C332" s="4">
        <f t="shared" si="6"/>
        <v>59619.921169649053</v>
      </c>
      <c r="D332" s="4">
        <f t="shared" si="7"/>
        <v>57067.680866410723</v>
      </c>
      <c r="E332" s="4">
        <f t="shared" si="8"/>
        <v>62172.161472887383</v>
      </c>
      <c r="G332" s="76" cm="1">
        <f t="array" ref="G332">+TREND($B$2:$B$145,$A$2:$A$145,A332)+$G$142</f>
        <v>59484.828503979821</v>
      </c>
      <c r="H332" s="80">
        <f>+Tabla1[[#This Row],[Previsión]]-G332</f>
        <v>135.09266566923179</v>
      </c>
    </row>
    <row r="333" spans="1:8" x14ac:dyDescent="0.3">
      <c r="A333" s="35">
        <v>50648</v>
      </c>
      <c r="C333" s="4">
        <f t="shared" si="6"/>
        <v>59685.100402252792</v>
      </c>
      <c r="D333" s="4">
        <f t="shared" si="7"/>
        <v>57124.728204656858</v>
      </c>
      <c r="E333" s="4">
        <f t="shared" si="8"/>
        <v>62245.472599848727</v>
      </c>
      <c r="G333" s="76" cm="1">
        <f t="array" ref="G333">+TREND($B$2:$B$145,$A$2:$A$145,A333)+$G$142</f>
        <v>59550.444508833694</v>
      </c>
      <c r="H333" s="80">
        <f>+Tabla1[[#This Row],[Previsión]]-G333</f>
        <v>134.65589341909799</v>
      </c>
    </row>
    <row r="334" spans="1:8" x14ac:dyDescent="0.3">
      <c r="A334" s="35">
        <v>50678</v>
      </c>
      <c r="C334" s="4">
        <f t="shared" si="6"/>
        <v>59748.177078966088</v>
      </c>
      <c r="D334" s="4">
        <f t="shared" si="7"/>
        <v>57179.945403181904</v>
      </c>
      <c r="E334" s="4">
        <f t="shared" si="8"/>
        <v>62316.408754750271</v>
      </c>
      <c r="G334" s="76" cm="1">
        <f t="array" ref="G334">+TREND($B$2:$B$145,$A$2:$A$145,A334)+$G$142</f>
        <v>59613.943868369694</v>
      </c>
      <c r="H334" s="80">
        <f>+Tabla1[[#This Row],[Previsión]]-G334</f>
        <v>134.2332105963942</v>
      </c>
    </row>
    <row r="335" spans="1:8" x14ac:dyDescent="0.3">
      <c r="A335" s="35">
        <v>50709</v>
      </c>
      <c r="C335" s="4">
        <f t="shared" si="6"/>
        <v>59815.458867460271</v>
      </c>
      <c r="D335" s="4">
        <f t="shared" si="7"/>
        <v>57238.855308176862</v>
      </c>
      <c r="E335" s="4">
        <f t="shared" si="8"/>
        <v>62392.06242674368</v>
      </c>
      <c r="G335" s="76" cm="1">
        <f t="array" ref="G335">+TREND($B$2:$B$145,$A$2:$A$145,A335)+$G$142</f>
        <v>59679.559873223567</v>
      </c>
      <c r="H335" s="80">
        <f>+Tabla1[[#This Row],[Previsión]]-G335</f>
        <v>135.89899423670431</v>
      </c>
    </row>
    <row r="336" spans="1:8" x14ac:dyDescent="0.3">
      <c r="A336" s="35">
        <v>50739</v>
      </c>
      <c r="C336" s="4">
        <f t="shared" si="6"/>
        <v>59878.535544173566</v>
      </c>
      <c r="D336" s="4">
        <f t="shared" si="7"/>
        <v>57294.093171063738</v>
      </c>
      <c r="E336" s="4">
        <f t="shared" si="8"/>
        <v>62462.977917283395</v>
      </c>
      <c r="G336" s="76" cm="1">
        <f t="array" ref="G336">+TREND($B$2:$B$145,$A$2:$A$145,A336)+$G$142</f>
        <v>59743.059232759566</v>
      </c>
      <c r="H336" s="80">
        <f>+Tabla1[[#This Row],[Previsión]]-G336</f>
        <v>135.47631141400052</v>
      </c>
    </row>
    <row r="337" spans="1:8" x14ac:dyDescent="0.3">
      <c r="A337" s="35">
        <v>50770</v>
      </c>
      <c r="C337" s="4">
        <f t="shared" si="6"/>
        <v>59945.81733266775</v>
      </c>
      <c r="D337" s="4">
        <f t="shared" si="7"/>
        <v>57353.024880822508</v>
      </c>
      <c r="E337" s="4">
        <f t="shared" si="8"/>
        <v>62538.609784512992</v>
      </c>
      <c r="G337" s="76" cm="1">
        <f t="array" ref="G337">+TREND($B$2:$B$145,$A$2:$A$145,A337)+$G$142</f>
        <v>59808.675237613439</v>
      </c>
      <c r="H337" s="80">
        <f>+Tabla1[[#This Row],[Previsión]]-G337</f>
        <v>137.14209505431063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8455B-9C02-4A10-AFE2-60EFF4E1CF02}">
  <sheetPr codeName="Hoja14"/>
  <dimension ref="A1:H29"/>
  <sheetViews>
    <sheetView workbookViewId="0"/>
  </sheetViews>
  <sheetFormatPr baseColWidth="10" defaultRowHeight="14.4" x14ac:dyDescent="0.3"/>
  <cols>
    <col min="1" max="1" width="17" customWidth="1"/>
    <col min="4" max="4" width="25.6640625" customWidth="1"/>
    <col min="5" max="5" width="26.44140625" customWidth="1"/>
    <col min="7" max="7" width="11.6640625" customWidth="1"/>
    <col min="8" max="8" width="10.21875" customWidth="1"/>
  </cols>
  <sheetData>
    <row r="1" spans="1:8" x14ac:dyDescent="0.3">
      <c r="A1" t="s">
        <v>26</v>
      </c>
      <c r="B1" t="s">
        <v>27</v>
      </c>
      <c r="C1" t="s">
        <v>28</v>
      </c>
      <c r="D1" t="s">
        <v>29</v>
      </c>
      <c r="E1" t="s">
        <v>30</v>
      </c>
      <c r="G1" t="s">
        <v>31</v>
      </c>
      <c r="H1" t="s">
        <v>32</v>
      </c>
    </row>
    <row r="2" spans="1:8" x14ac:dyDescent="0.3">
      <c r="A2">
        <v>2011</v>
      </c>
      <c r="B2" s="4">
        <f>+'Consolida Proyecciones AP '!B5</f>
        <v>38510</v>
      </c>
      <c r="G2" t="s">
        <v>33</v>
      </c>
      <c r="H2" s="37">
        <f>_xlfn.FORECAST.ETS.STAT($B$2:$B$13,$A$2:$A$13,1,1,1)</f>
        <v>0.5</v>
      </c>
    </row>
    <row r="3" spans="1:8" x14ac:dyDescent="0.3">
      <c r="A3">
        <v>2012</v>
      </c>
      <c r="B3" s="4">
        <f>+'Consolida Proyecciones AP '!B6</f>
        <v>39509</v>
      </c>
      <c r="G3" t="s">
        <v>34</v>
      </c>
      <c r="H3" s="37">
        <f>_xlfn.FORECAST.ETS.STAT($B$2:$B$13,$A$2:$A$13,2,1,1)</f>
        <v>1E-3</v>
      </c>
    </row>
    <row r="4" spans="1:8" x14ac:dyDescent="0.3">
      <c r="A4">
        <v>2013</v>
      </c>
      <c r="B4" s="4">
        <f>+'Consolida Proyecciones AP '!B7</f>
        <v>40641</v>
      </c>
      <c r="G4" t="s">
        <v>35</v>
      </c>
      <c r="H4" s="37">
        <f>_xlfn.FORECAST.ETS.STAT($B$2:$B$13,$A$2:$A$13,3,1,1)</f>
        <v>2.2204460492503131E-16</v>
      </c>
    </row>
    <row r="5" spans="1:8" x14ac:dyDescent="0.3">
      <c r="A5">
        <v>2014</v>
      </c>
      <c r="B5" s="4">
        <f>+'Consolida Proyecciones AP '!B8</f>
        <v>41434</v>
      </c>
      <c r="G5" t="s">
        <v>36</v>
      </c>
      <c r="H5" s="37">
        <f>_xlfn.FORECAST.ETS.STAT($B$2:$B$13,$A$2:$A$13,4,1,1)</f>
        <v>0.30049828160101938</v>
      </c>
    </row>
    <row r="6" spans="1:8" x14ac:dyDescent="0.3">
      <c r="A6">
        <v>2015</v>
      </c>
      <c r="B6" s="4">
        <f>+'Consolida Proyecciones AP '!B9</f>
        <v>42233</v>
      </c>
      <c r="G6" t="s">
        <v>37</v>
      </c>
      <c r="H6" s="37">
        <f>_xlfn.FORECAST.ETS.STAT($B$2:$B$13,$A$2:$A$13,5,1,1)</f>
        <v>5.6268409351010323E-3</v>
      </c>
    </row>
    <row r="7" spans="1:8" x14ac:dyDescent="0.3">
      <c r="A7">
        <v>2016</v>
      </c>
      <c r="B7" s="4">
        <f>+'Consolida Proyecciones AP '!B10</f>
        <v>42734</v>
      </c>
      <c r="G7" t="s">
        <v>38</v>
      </c>
      <c r="H7" s="37">
        <f>_xlfn.FORECAST.ETS.STAT($B$2:$B$13,$A$2:$A$13,6,1,1)</f>
        <v>259.50173032545172</v>
      </c>
    </row>
    <row r="8" spans="1:8" x14ac:dyDescent="0.3">
      <c r="A8">
        <v>2017</v>
      </c>
      <c r="B8" s="4">
        <f>+'Consolida Proyecciones AP '!B11</f>
        <v>43624</v>
      </c>
      <c r="G8" t="s">
        <v>39</v>
      </c>
      <c r="H8" s="37">
        <f>_xlfn.FORECAST.ETS.STAT($B$2:$B$13,$A$2:$A$13,7,1,1)</f>
        <v>296.82642344122343</v>
      </c>
    </row>
    <row r="9" spans="1:8" x14ac:dyDescent="0.3">
      <c r="A9">
        <v>2018</v>
      </c>
      <c r="B9" s="4">
        <f>+'Consolida Proyecciones AP '!B12</f>
        <v>44555</v>
      </c>
    </row>
    <row r="10" spans="1:8" x14ac:dyDescent="0.3">
      <c r="A10">
        <v>2019</v>
      </c>
      <c r="B10" s="4">
        <f>+'Consolida Proyecciones AP '!B13</f>
        <v>45087</v>
      </c>
    </row>
    <row r="11" spans="1:8" x14ac:dyDescent="0.3">
      <c r="A11">
        <v>2020</v>
      </c>
      <c r="B11" s="4">
        <f>+'Consolida Proyecciones AP '!B14</f>
        <v>45442</v>
      </c>
      <c r="C11" s="4"/>
      <c r="D11" s="4"/>
      <c r="E11" s="4"/>
    </row>
    <row r="12" spans="1:8" x14ac:dyDescent="0.3">
      <c r="A12">
        <v>2021</v>
      </c>
      <c r="B12" s="4">
        <f>+'Consolida Proyecciones AP '!B15</f>
        <v>46329</v>
      </c>
      <c r="C12" s="4"/>
      <c r="D12" s="4"/>
      <c r="E12" s="4"/>
      <c r="G12" s="4"/>
    </row>
    <row r="13" spans="1:8" x14ac:dyDescent="0.3">
      <c r="A13">
        <v>2022</v>
      </c>
      <c r="B13" s="4">
        <f>+'Consolida Proyecciones AP '!B16</f>
        <v>47439</v>
      </c>
      <c r="C13" s="4">
        <f>+Tabla6[[#This Row],[Valores]]</f>
        <v>47439</v>
      </c>
      <c r="D13" s="4">
        <f>+Tabla6[[#This Row],[Valores]]</f>
        <v>47439</v>
      </c>
      <c r="E13" s="4">
        <f>+Tabla6[[#This Row],[Valores]]</f>
        <v>47439</v>
      </c>
      <c r="G13" s="4"/>
      <c r="H13" s="42"/>
    </row>
    <row r="14" spans="1:8" x14ac:dyDescent="0.3">
      <c r="A14">
        <v>2023</v>
      </c>
      <c r="C14" s="4">
        <f>_xlfn.FORECAST.ETS(A14,$B$2:$B$13,$A$2:$A$13,1,1)</f>
        <v>48066.115823106811</v>
      </c>
      <c r="D14" s="4">
        <f>C14-_xlfn.FORECAST.ETS.CONFINT(A14,$B$2:$B$13,$A$2:$A$13,0.95,1,1)</f>
        <v>47559.420155158718</v>
      </c>
      <c r="E14" s="4">
        <f>C14+_xlfn.FORECAST.ETS.CONFINT(A14,$B$2:$B$13,$A$2:$A$13,0.95,1,1)</f>
        <v>48572.811491054905</v>
      </c>
      <c r="G14" s="4"/>
      <c r="H14" s="42"/>
    </row>
    <row r="15" spans="1:8" x14ac:dyDescent="0.3">
      <c r="A15">
        <v>2024</v>
      </c>
      <c r="C15" s="4">
        <f t="shared" ref="C15:C29" si="0">_xlfn.FORECAST.ETS(A15,$B$2:$B$13,$A$2:$A$13,1,1)</f>
        <v>48833.682958715937</v>
      </c>
      <c r="D15" s="4">
        <f t="shared" ref="D15:D29" si="1">C15-_xlfn.FORECAST.ETS.CONFINT(A15,$B$2:$B$13,$A$2:$A$13,0.95,1,1)</f>
        <v>48266.953197597708</v>
      </c>
      <c r="E15" s="4">
        <f t="shared" ref="E15:E29" si="2">C15+_xlfn.FORECAST.ETS.CONFINT(A15,$B$2:$B$13,$A$2:$A$13,0.95,1,1)</f>
        <v>49400.412719834167</v>
      </c>
      <c r="G15" s="4"/>
      <c r="H15" s="42"/>
    </row>
    <row r="16" spans="1:8" x14ac:dyDescent="0.3">
      <c r="A16">
        <v>2025</v>
      </c>
      <c r="C16" s="4">
        <f t="shared" si="0"/>
        <v>49601.250094325071</v>
      </c>
      <c r="D16" s="4">
        <f t="shared" si="1"/>
        <v>48980.055877450592</v>
      </c>
      <c r="E16" s="4">
        <f t="shared" si="2"/>
        <v>50222.44431119955</v>
      </c>
      <c r="G16" s="4"/>
      <c r="H16" s="42"/>
    </row>
    <row r="17" spans="1:8" x14ac:dyDescent="0.3">
      <c r="A17">
        <v>2026</v>
      </c>
      <c r="C17" s="4">
        <f t="shared" si="0"/>
        <v>50368.817229934204</v>
      </c>
      <c r="D17" s="4">
        <f t="shared" si="1"/>
        <v>49697.371094922695</v>
      </c>
      <c r="E17" s="4">
        <f t="shared" si="2"/>
        <v>51040.263364945713</v>
      </c>
      <c r="G17" s="4"/>
      <c r="H17" s="42"/>
    </row>
    <row r="18" spans="1:8" x14ac:dyDescent="0.3">
      <c r="A18">
        <v>2027</v>
      </c>
      <c r="C18" s="4">
        <f t="shared" si="0"/>
        <v>51136.38436554333</v>
      </c>
      <c r="D18" s="4">
        <f t="shared" si="1"/>
        <v>50418.013913026734</v>
      </c>
      <c r="E18" s="4">
        <f t="shared" si="2"/>
        <v>51854.754818059926</v>
      </c>
      <c r="G18" s="4"/>
      <c r="H18" s="42"/>
    </row>
    <row r="19" spans="1:8" x14ac:dyDescent="0.3">
      <c r="A19">
        <v>2028</v>
      </c>
      <c r="C19" s="4">
        <f t="shared" si="0"/>
        <v>51903.951501152464</v>
      </c>
      <c r="D19" s="4">
        <f t="shared" si="1"/>
        <v>51141.369470784368</v>
      </c>
      <c r="E19" s="4">
        <f t="shared" si="2"/>
        <v>52666.533531520559</v>
      </c>
      <c r="G19" s="4"/>
      <c r="H19" s="42"/>
    </row>
    <row r="20" spans="1:8" x14ac:dyDescent="0.3">
      <c r="A20">
        <v>2029</v>
      </c>
      <c r="C20" s="4">
        <f t="shared" si="0"/>
        <v>52671.518636761597</v>
      </c>
      <c r="D20" s="4">
        <f t="shared" si="1"/>
        <v>51866.990101731812</v>
      </c>
      <c r="E20" s="4">
        <f t="shared" si="2"/>
        <v>53476.047171791382</v>
      </c>
      <c r="G20" s="4"/>
      <c r="H20" s="42"/>
    </row>
    <row r="21" spans="1:8" x14ac:dyDescent="0.3">
      <c r="A21">
        <v>2030</v>
      </c>
      <c r="C21" s="4">
        <f t="shared" si="0"/>
        <v>53439.085772370723</v>
      </c>
      <c r="D21" s="4">
        <f t="shared" si="1"/>
        <v>52594.537933322848</v>
      </c>
      <c r="E21" s="4">
        <f t="shared" si="2"/>
        <v>54283.633611418598</v>
      </c>
      <c r="G21" s="4"/>
      <c r="H21" s="42"/>
    </row>
    <row r="22" spans="1:8" x14ac:dyDescent="0.3">
      <c r="A22">
        <v>2031</v>
      </c>
      <c r="C22" s="4">
        <f t="shared" si="0"/>
        <v>54206.652907979857</v>
      </c>
      <c r="D22" s="4">
        <f t="shared" si="1"/>
        <v>53323.750573170902</v>
      </c>
      <c r="E22" s="4">
        <f t="shared" si="2"/>
        <v>55089.555242788811</v>
      </c>
      <c r="G22" s="4"/>
      <c r="H22" s="42"/>
    </row>
    <row r="23" spans="1:8" x14ac:dyDescent="0.3">
      <c r="A23">
        <v>2032</v>
      </c>
      <c r="C23" s="4">
        <f t="shared" si="0"/>
        <v>54974.22004358899</v>
      </c>
      <c r="D23" s="4">
        <f t="shared" si="1"/>
        <v>54054.419457445343</v>
      </c>
      <c r="E23" s="4">
        <f t="shared" si="2"/>
        <v>55894.020629732637</v>
      </c>
      <c r="G23" s="4"/>
      <c r="H23" s="42"/>
    </row>
    <row r="24" spans="1:8" x14ac:dyDescent="0.3">
      <c r="A24">
        <v>2033</v>
      </c>
      <c r="C24" s="4">
        <f t="shared" si="0"/>
        <v>55741.787179198116</v>
      </c>
      <c r="D24" s="4">
        <f t="shared" si="1"/>
        <v>54786.375580828753</v>
      </c>
      <c r="E24" s="4">
        <f t="shared" si="2"/>
        <v>56697.198777567479</v>
      </c>
      <c r="G24" s="4"/>
      <c r="H24" s="42"/>
    </row>
    <row r="25" spans="1:8" x14ac:dyDescent="0.3">
      <c r="A25">
        <v>2034</v>
      </c>
      <c r="C25" s="4">
        <f t="shared" si="0"/>
        <v>56509.354314807249</v>
      </c>
      <c r="D25" s="4">
        <f t="shared" si="1"/>
        <v>55519.47974781524</v>
      </c>
      <c r="E25" s="4">
        <f t="shared" si="2"/>
        <v>57499.228881799259</v>
      </c>
      <c r="G25" s="4"/>
      <c r="H25" s="42"/>
    </row>
    <row r="26" spans="1:8" x14ac:dyDescent="0.3">
      <c r="A26">
        <v>2035</v>
      </c>
      <c r="C26" s="4">
        <f t="shared" si="0"/>
        <v>57276.921450416383</v>
      </c>
      <c r="D26" s="4">
        <f t="shared" si="1"/>
        <v>56253.615709209014</v>
      </c>
      <c r="E26" s="4">
        <f t="shared" si="2"/>
        <v>58300.227191623751</v>
      </c>
      <c r="G26" s="4"/>
      <c r="H26" s="42"/>
    </row>
    <row r="27" spans="1:8" x14ac:dyDescent="0.3">
      <c r="A27">
        <v>2036</v>
      </c>
      <c r="C27" s="4">
        <f t="shared" si="0"/>
        <v>58044.488586025516</v>
      </c>
      <c r="D27" s="4">
        <f t="shared" si="1"/>
        <v>56988.685204419489</v>
      </c>
      <c r="E27" s="4">
        <f t="shared" si="2"/>
        <v>59100.291967631543</v>
      </c>
      <c r="G27" s="4"/>
      <c r="H27" s="42"/>
    </row>
    <row r="28" spans="1:8" x14ac:dyDescent="0.3">
      <c r="A28">
        <v>2037</v>
      </c>
      <c r="C28" s="4">
        <f t="shared" si="0"/>
        <v>58812.055721634642</v>
      </c>
      <c r="D28" s="4">
        <f t="shared" si="1"/>
        <v>57724.604300316481</v>
      </c>
      <c r="E28" s="4">
        <f t="shared" si="2"/>
        <v>59899.507142952803</v>
      </c>
      <c r="G28" s="4"/>
      <c r="H28" s="42"/>
    </row>
    <row r="29" spans="1:8" x14ac:dyDescent="0.3">
      <c r="A29">
        <v>2038</v>
      </c>
      <c r="C29" s="4">
        <f t="shared" si="0"/>
        <v>59579.622857243776</v>
      </c>
      <c r="D29" s="4">
        <f t="shared" si="1"/>
        <v>58461.300634976207</v>
      </c>
      <c r="E29" s="4">
        <f t="shared" si="2"/>
        <v>60697.945079511344</v>
      </c>
      <c r="G29" s="4"/>
      <c r="H29" s="42"/>
    </row>
  </sheetData>
  <pageMargins left="0.7" right="0.7" top="0.75" bottom="0.75" header="0.3" footer="0.3"/>
  <drawing r:id="rId1"/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58F37-D7E1-44E2-8EFF-963F2BED7D0B}">
  <sheetPr codeName="Hoja16"/>
  <dimension ref="A1:H29"/>
  <sheetViews>
    <sheetView workbookViewId="0"/>
  </sheetViews>
  <sheetFormatPr baseColWidth="10" defaultRowHeight="14.4" x14ac:dyDescent="0.3"/>
  <cols>
    <col min="1" max="1" width="17" customWidth="1"/>
    <col min="4" max="4" width="25.6640625" customWidth="1"/>
    <col min="5" max="5" width="26.44140625" customWidth="1"/>
    <col min="7" max="7" width="11.6640625" customWidth="1"/>
    <col min="8" max="8" width="7.33203125" customWidth="1"/>
  </cols>
  <sheetData>
    <row r="1" spans="1:8" x14ac:dyDescent="0.3">
      <c r="A1" t="s">
        <v>26</v>
      </c>
      <c r="B1" t="s">
        <v>27</v>
      </c>
      <c r="C1" t="s">
        <v>28</v>
      </c>
      <c r="D1" t="s">
        <v>29</v>
      </c>
      <c r="E1" t="s">
        <v>30</v>
      </c>
      <c r="G1" t="s">
        <v>31</v>
      </c>
      <c r="H1" t="s">
        <v>32</v>
      </c>
    </row>
    <row r="2" spans="1:8" x14ac:dyDescent="0.3">
      <c r="A2">
        <v>2011</v>
      </c>
      <c r="B2" s="4">
        <f>+'Consolida Proyecciones AP '!C5</f>
        <v>2511</v>
      </c>
      <c r="G2" t="s">
        <v>33</v>
      </c>
      <c r="H2" s="37">
        <f>_xlfn.FORECAST.ETS.STAT($B$2:$B$13,$A$2:$A$13,1,1,1)</f>
        <v>2E-3</v>
      </c>
    </row>
    <row r="3" spans="1:8" x14ac:dyDescent="0.3">
      <c r="A3">
        <v>2012</v>
      </c>
      <c r="B3" s="4">
        <f>+'Consolida Proyecciones AP '!C6</f>
        <v>2544</v>
      </c>
      <c r="G3" t="s">
        <v>34</v>
      </c>
      <c r="H3" s="37">
        <f>_xlfn.FORECAST.ETS.STAT($B$2:$B$13,$A$2:$A$13,2,1,1)</f>
        <v>1E-3</v>
      </c>
    </row>
    <row r="4" spans="1:8" x14ac:dyDescent="0.3">
      <c r="A4">
        <v>2013</v>
      </c>
      <c r="B4" s="4">
        <f>+'Consolida Proyecciones AP '!C7</f>
        <v>2544</v>
      </c>
      <c r="G4" t="s">
        <v>35</v>
      </c>
      <c r="H4" s="37">
        <f>_xlfn.FORECAST.ETS.STAT($B$2:$B$13,$A$2:$A$13,3,1,1)</f>
        <v>2.2204460492503131E-16</v>
      </c>
    </row>
    <row r="5" spans="1:8" x14ac:dyDescent="0.3">
      <c r="A5">
        <v>2014</v>
      </c>
      <c r="B5" s="4">
        <f>+'Consolida Proyecciones AP '!C8</f>
        <v>2535</v>
      </c>
      <c r="G5" t="s">
        <v>36</v>
      </c>
      <c r="H5" s="37">
        <f>_xlfn.FORECAST.ETS.STAT($B$2:$B$13,$A$2:$A$13,4,1,1)</f>
        <v>0.52436032423404877</v>
      </c>
    </row>
    <row r="6" spans="1:8" x14ac:dyDescent="0.3">
      <c r="A6">
        <v>2015</v>
      </c>
      <c r="B6" s="4">
        <f>+'Consolida Proyecciones AP '!C9</f>
        <v>2547</v>
      </c>
      <c r="G6" t="s">
        <v>37</v>
      </c>
      <c r="H6" s="37">
        <f>_xlfn.FORECAST.ETS.STAT($B$2:$B$13,$A$2:$A$13,5,1,1)</f>
        <v>3.7358322196959599E-3</v>
      </c>
    </row>
    <row r="7" spans="1:8" x14ac:dyDescent="0.3">
      <c r="A7">
        <v>2016</v>
      </c>
      <c r="B7" s="4">
        <f>+'Consolida Proyecciones AP '!C10</f>
        <v>2562</v>
      </c>
      <c r="G7" t="s">
        <v>38</v>
      </c>
      <c r="H7" s="37">
        <f>_xlfn.FORECAST.ETS.STAT($B$2:$B$13,$A$2:$A$13,6,1,1)</f>
        <v>9.8879375426992056</v>
      </c>
    </row>
    <row r="8" spans="1:8" x14ac:dyDescent="0.3">
      <c r="A8">
        <v>2017</v>
      </c>
      <c r="B8" s="4">
        <f>+'Consolida Proyecciones AP '!C11</f>
        <v>2621</v>
      </c>
      <c r="G8" t="s">
        <v>39</v>
      </c>
      <c r="H8" s="37">
        <f>_xlfn.FORECAST.ETS.STAT($B$2:$B$13,$A$2:$A$13,7,1,1)</f>
        <v>13.815547004293762</v>
      </c>
    </row>
    <row r="9" spans="1:8" x14ac:dyDescent="0.3">
      <c r="A9">
        <v>2018</v>
      </c>
      <c r="B9" s="4">
        <f>+'Consolida Proyecciones AP '!C12</f>
        <v>2625</v>
      </c>
    </row>
    <row r="10" spans="1:8" x14ac:dyDescent="0.3">
      <c r="A10">
        <v>2019</v>
      </c>
      <c r="B10" s="4">
        <f>+'Consolida Proyecciones AP '!C13</f>
        <v>2649</v>
      </c>
    </row>
    <row r="11" spans="1:8" x14ac:dyDescent="0.3">
      <c r="A11">
        <v>2020</v>
      </c>
      <c r="B11" s="4">
        <f>+'Consolida Proyecciones AP '!C14</f>
        <v>2641</v>
      </c>
      <c r="C11" s="4"/>
      <c r="D11" s="4"/>
      <c r="E11" s="4"/>
    </row>
    <row r="12" spans="1:8" x14ac:dyDescent="0.3">
      <c r="A12">
        <v>2021</v>
      </c>
      <c r="B12" s="4">
        <f>+'Consolida Proyecciones AP '!C15</f>
        <v>2654</v>
      </c>
      <c r="C12" s="4"/>
      <c r="D12" s="4"/>
      <c r="E12" s="4"/>
      <c r="G12" s="4"/>
    </row>
    <row r="13" spans="1:8" x14ac:dyDescent="0.3">
      <c r="A13">
        <v>2022</v>
      </c>
      <c r="B13" s="4">
        <f>+'Consolida Proyecciones AP '!C16</f>
        <v>2654</v>
      </c>
      <c r="C13" s="4">
        <f>+Tabla69[[#This Row],[Valores]]</f>
        <v>2654</v>
      </c>
      <c r="D13" s="4">
        <f>+Tabla69[[#This Row],[Valores]]</f>
        <v>2654</v>
      </c>
      <c r="E13" s="4">
        <f>+Tabla69[[#This Row],[Valores]]</f>
        <v>2654</v>
      </c>
      <c r="G13" s="4"/>
      <c r="H13" s="42"/>
    </row>
    <row r="14" spans="1:8" x14ac:dyDescent="0.3">
      <c r="A14">
        <v>2023</v>
      </c>
      <c r="C14" s="4">
        <f>_xlfn.FORECAST.ETS(A14,$B$2:$B$13,$A$2:$A$13,1,1)</f>
        <v>2683.3015922976001</v>
      </c>
      <c r="D14" s="4">
        <f>C14-_xlfn.FORECAST.ETS.CONFINT(A14,$B$2:$B$13,$A$2:$A$13,0.95,1,1)</f>
        <v>2651.5647762120921</v>
      </c>
      <c r="E14" s="4">
        <f>C14+_xlfn.FORECAST.ETS.CONFINT(A14,$B$2:$B$13,$A$2:$A$13,0.95,1,1)</f>
        <v>2715.0384083831082</v>
      </c>
      <c r="G14" s="4"/>
      <c r="H14" s="42"/>
    </row>
    <row r="15" spans="1:8" x14ac:dyDescent="0.3">
      <c r="A15">
        <v>2024</v>
      </c>
      <c r="C15" s="4">
        <f t="shared" ref="C15:C29" si="0">_xlfn.FORECAST.ETS(A15,$B$2:$B$13,$A$2:$A$13,1,1)</f>
        <v>2697.662222321258</v>
      </c>
      <c r="D15" s="4">
        <f t="shared" ref="D15:D29" si="1">C15-_xlfn.FORECAST.ETS.CONFINT(A15,$B$2:$B$13,$A$2:$A$13,0.95,1,1)</f>
        <v>2665.925263420399</v>
      </c>
      <c r="E15" s="4">
        <f t="shared" ref="E15:E29" si="2">C15+_xlfn.FORECAST.ETS.CONFINT(A15,$B$2:$B$13,$A$2:$A$13,0.95,1,1)</f>
        <v>2729.399181222117</v>
      </c>
      <c r="G15" s="4"/>
      <c r="H15" s="42"/>
    </row>
    <row r="16" spans="1:8" x14ac:dyDescent="0.3">
      <c r="A16">
        <v>2025</v>
      </c>
      <c r="C16" s="4">
        <f t="shared" si="0"/>
        <v>2712.0228523449164</v>
      </c>
      <c r="D16" s="4">
        <f t="shared" si="1"/>
        <v>2680.2856395516865</v>
      </c>
      <c r="E16" s="4">
        <f t="shared" si="2"/>
        <v>2743.7600651381463</v>
      </c>
      <c r="G16" s="4"/>
      <c r="H16" s="42"/>
    </row>
    <row r="17" spans="1:8" x14ac:dyDescent="0.3">
      <c r="A17">
        <v>2026</v>
      </c>
      <c r="C17" s="4">
        <f t="shared" si="0"/>
        <v>2726.3834823685743</v>
      </c>
      <c r="D17" s="4">
        <f t="shared" si="1"/>
        <v>2694.6458728725815</v>
      </c>
      <c r="E17" s="4">
        <f t="shared" si="2"/>
        <v>2758.121091864567</v>
      </c>
      <c r="G17" s="4"/>
      <c r="H17" s="42"/>
    </row>
    <row r="18" spans="1:8" x14ac:dyDescent="0.3">
      <c r="A18">
        <v>2027</v>
      </c>
      <c r="C18" s="4">
        <f t="shared" si="0"/>
        <v>2740.7441123922326</v>
      </c>
      <c r="D18" s="4">
        <f t="shared" si="1"/>
        <v>2709.0059316529723</v>
      </c>
      <c r="E18" s="4">
        <f t="shared" si="2"/>
        <v>2772.482293131493</v>
      </c>
      <c r="G18" s="4"/>
      <c r="H18" s="42"/>
    </row>
    <row r="19" spans="1:8" x14ac:dyDescent="0.3">
      <c r="A19">
        <v>2028</v>
      </c>
      <c r="C19" s="4">
        <f t="shared" si="0"/>
        <v>2755.1047424158905</v>
      </c>
      <c r="D19" s="4">
        <f t="shared" si="1"/>
        <v>2723.3657841675922</v>
      </c>
      <c r="E19" s="4">
        <f t="shared" si="2"/>
        <v>2786.8437006641889</v>
      </c>
      <c r="G19" s="4"/>
      <c r="H19" s="42"/>
    </row>
    <row r="20" spans="1:8" x14ac:dyDescent="0.3">
      <c r="A20">
        <v>2029</v>
      </c>
      <c r="C20" s="4">
        <f t="shared" si="0"/>
        <v>2769.4653724395489</v>
      </c>
      <c r="D20" s="4">
        <f t="shared" si="1"/>
        <v>2737.7253986979258</v>
      </c>
      <c r="E20" s="4">
        <f t="shared" si="2"/>
        <v>2801.205346181172</v>
      </c>
      <c r="G20" s="4"/>
      <c r="H20" s="42"/>
    </row>
    <row r="21" spans="1:8" x14ac:dyDescent="0.3">
      <c r="A21">
        <v>2030</v>
      </c>
      <c r="C21" s="4">
        <f t="shared" si="0"/>
        <v>2783.8260024632073</v>
      </c>
      <c r="D21" s="4">
        <f t="shared" si="1"/>
        <v>2752.0847435344244</v>
      </c>
      <c r="E21" s="4">
        <f t="shared" si="2"/>
        <v>2815.5672613919901</v>
      </c>
      <c r="G21" s="4"/>
      <c r="H21" s="42"/>
    </row>
    <row r="22" spans="1:8" x14ac:dyDescent="0.3">
      <c r="A22">
        <v>2031</v>
      </c>
      <c r="C22" s="4">
        <f t="shared" si="0"/>
        <v>2798.1866324868652</v>
      </c>
      <c r="D22" s="4">
        <f t="shared" si="1"/>
        <v>2766.4437869790413</v>
      </c>
      <c r="E22" s="4">
        <f t="shared" si="2"/>
        <v>2829.929477994689</v>
      </c>
      <c r="G22" s="4"/>
      <c r="H22" s="42"/>
    </row>
    <row r="23" spans="1:8" x14ac:dyDescent="0.3">
      <c r="A23">
        <v>2032</v>
      </c>
      <c r="C23" s="4">
        <f t="shared" si="0"/>
        <v>2812.5472625105235</v>
      </c>
      <c r="D23" s="4">
        <f t="shared" si="1"/>
        <v>2780.8024973480833</v>
      </c>
      <c r="E23" s="4">
        <f t="shared" si="2"/>
        <v>2844.2920276729637</v>
      </c>
      <c r="G23" s="4"/>
      <c r="H23" s="42"/>
    </row>
    <row r="24" spans="1:8" x14ac:dyDescent="0.3">
      <c r="A24">
        <v>2033</v>
      </c>
      <c r="C24" s="4">
        <f t="shared" si="0"/>
        <v>2826.9078925341814</v>
      </c>
      <c r="D24" s="4">
        <f t="shared" si="1"/>
        <v>2795.1608429753674</v>
      </c>
      <c r="E24" s="4">
        <f t="shared" si="2"/>
        <v>2858.6549420929955</v>
      </c>
      <c r="G24" s="4"/>
      <c r="H24" s="42"/>
    </row>
    <row r="25" spans="1:8" x14ac:dyDescent="0.3">
      <c r="A25">
        <v>2034</v>
      </c>
      <c r="C25" s="4">
        <f t="shared" si="0"/>
        <v>2841.2685225578398</v>
      </c>
      <c r="D25" s="4">
        <f t="shared" si="1"/>
        <v>2809.5187922157015</v>
      </c>
      <c r="E25" s="4">
        <f t="shared" si="2"/>
        <v>2873.0182528999781</v>
      </c>
      <c r="G25" s="4"/>
      <c r="H25" s="42"/>
    </row>
    <row r="26" spans="1:8" x14ac:dyDescent="0.3">
      <c r="A26">
        <v>2035</v>
      </c>
      <c r="C26" s="4">
        <f t="shared" si="0"/>
        <v>2855.6291525814977</v>
      </c>
      <c r="D26" s="4">
        <f t="shared" si="1"/>
        <v>2823.8763134486649</v>
      </c>
      <c r="E26" s="4">
        <f t="shared" si="2"/>
        <v>2887.3819917143305</v>
      </c>
      <c r="G26" s="4"/>
      <c r="H26" s="42"/>
    </row>
    <row r="27" spans="1:8" x14ac:dyDescent="0.3">
      <c r="A27">
        <v>2036</v>
      </c>
      <c r="C27" s="4">
        <f t="shared" si="0"/>
        <v>2869.9897826051561</v>
      </c>
      <c r="D27" s="4">
        <f t="shared" si="1"/>
        <v>2838.2333750827047</v>
      </c>
      <c r="E27" s="4">
        <f t="shared" si="2"/>
        <v>2901.7461901276074</v>
      </c>
      <c r="G27" s="4"/>
      <c r="H27" s="42"/>
    </row>
    <row r="28" spans="1:8" x14ac:dyDescent="0.3">
      <c r="A28">
        <v>2037</v>
      </c>
      <c r="C28" s="4">
        <f t="shared" si="0"/>
        <v>2884.3504126288144</v>
      </c>
      <c r="D28" s="4">
        <f t="shared" si="1"/>
        <v>2852.589945559535</v>
      </c>
      <c r="E28" s="4">
        <f t="shared" si="2"/>
        <v>2916.1108796980939</v>
      </c>
      <c r="G28" s="4"/>
      <c r="H28" s="42"/>
    </row>
    <row r="29" spans="1:8" x14ac:dyDescent="0.3">
      <c r="A29">
        <v>2038</v>
      </c>
      <c r="C29" s="4">
        <f t="shared" si="0"/>
        <v>2898.7110426524723</v>
      </c>
      <c r="D29" s="4">
        <f t="shared" si="1"/>
        <v>2866.9459933588396</v>
      </c>
      <c r="E29" s="4">
        <f t="shared" si="2"/>
        <v>2930.476091946105</v>
      </c>
      <c r="G29" s="4"/>
      <c r="H29" s="42"/>
    </row>
  </sheetData>
  <pageMargins left="0.7" right="0.7" top="0.75" bottom="0.75" header="0.3" footer="0.3"/>
  <drawing r:id="rId1"/>
  <tableParts count="2">
    <tablePart r:id="rId2"/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F64B8-39BC-4BD5-81EC-E8A91181C254}">
  <sheetPr codeName="Hoja17"/>
  <dimension ref="A1:E337"/>
  <sheetViews>
    <sheetView zoomScale="90" zoomScaleNormal="90" workbookViewId="0">
      <selection activeCell="C170" sqref="C170"/>
    </sheetView>
  </sheetViews>
  <sheetFormatPr baseColWidth="10" defaultRowHeight="14.4" x14ac:dyDescent="0.3"/>
  <cols>
    <col min="1" max="1" width="17" customWidth="1"/>
    <col min="4" max="4" width="25.6640625" customWidth="1"/>
    <col min="5" max="5" width="26.44140625" customWidth="1"/>
  </cols>
  <sheetData>
    <row r="1" spans="1:5" x14ac:dyDescent="0.3">
      <c r="A1" t="s">
        <v>26</v>
      </c>
      <c r="B1" t="s">
        <v>27</v>
      </c>
      <c r="C1" t="s">
        <v>28</v>
      </c>
      <c r="D1" t="s">
        <v>29</v>
      </c>
      <c r="E1" t="s">
        <v>30</v>
      </c>
    </row>
    <row r="2" spans="1:5" x14ac:dyDescent="0.3">
      <c r="A2" s="35">
        <v>40574</v>
      </c>
      <c r="B2" s="4">
        <f>+'Consolida Proyecciones AP '!C58</f>
        <v>2510</v>
      </c>
    </row>
    <row r="3" spans="1:5" x14ac:dyDescent="0.3">
      <c r="A3" s="35">
        <v>40602</v>
      </c>
      <c r="B3" s="4">
        <f>+'Consolida Proyecciones AP '!C59</f>
        <v>2512</v>
      </c>
    </row>
    <row r="4" spans="1:5" x14ac:dyDescent="0.3">
      <c r="A4" s="35">
        <v>40633</v>
      </c>
      <c r="B4" s="4">
        <f>+'Consolida Proyecciones AP '!C60</f>
        <v>2511</v>
      </c>
    </row>
    <row r="5" spans="1:5" x14ac:dyDescent="0.3">
      <c r="A5" s="35">
        <v>40663</v>
      </c>
      <c r="B5" s="4">
        <f>+'Consolida Proyecciones AP '!C61</f>
        <v>2512</v>
      </c>
    </row>
    <row r="6" spans="1:5" x14ac:dyDescent="0.3">
      <c r="A6" s="35">
        <v>40694</v>
      </c>
      <c r="B6" s="4">
        <f>+'Consolida Proyecciones AP '!C62</f>
        <v>2514</v>
      </c>
    </row>
    <row r="7" spans="1:5" x14ac:dyDescent="0.3">
      <c r="A7" s="35">
        <v>40724</v>
      </c>
      <c r="B7" s="4">
        <f>+'Consolida Proyecciones AP '!C63</f>
        <v>2514</v>
      </c>
    </row>
    <row r="8" spans="1:5" x14ac:dyDescent="0.3">
      <c r="A8" s="35">
        <v>40755</v>
      </c>
      <c r="B8" s="4">
        <f>+'Consolida Proyecciones AP '!C64</f>
        <v>2512</v>
      </c>
    </row>
    <row r="9" spans="1:5" x14ac:dyDescent="0.3">
      <c r="A9" s="35">
        <v>40786</v>
      </c>
      <c r="B9" s="4">
        <f>+'Consolida Proyecciones AP '!C65</f>
        <v>2514</v>
      </c>
    </row>
    <row r="10" spans="1:5" x14ac:dyDescent="0.3">
      <c r="A10" s="35">
        <v>40816</v>
      </c>
      <c r="B10" s="4">
        <f>+'Consolida Proyecciones AP '!C66</f>
        <v>2514</v>
      </c>
    </row>
    <row r="11" spans="1:5" x14ac:dyDescent="0.3">
      <c r="A11" s="35">
        <v>40847</v>
      </c>
      <c r="B11" s="4">
        <f>+'Consolida Proyecciones AP '!C67</f>
        <v>2513</v>
      </c>
    </row>
    <row r="12" spans="1:5" x14ac:dyDescent="0.3">
      <c r="A12" s="35">
        <v>40877</v>
      </c>
      <c r="B12" s="4">
        <f>+'Consolida Proyecciones AP '!C68</f>
        <v>2513</v>
      </c>
    </row>
    <row r="13" spans="1:5" x14ac:dyDescent="0.3">
      <c r="A13" s="35">
        <v>40908</v>
      </c>
      <c r="B13" s="4">
        <f>+'Consolida Proyecciones AP '!C69</f>
        <v>2511</v>
      </c>
    </row>
    <row r="14" spans="1:5" x14ac:dyDescent="0.3">
      <c r="A14" s="35">
        <v>40939</v>
      </c>
      <c r="B14" s="4">
        <f>+'Consolida Proyecciones AP '!C70</f>
        <v>2510</v>
      </c>
    </row>
    <row r="15" spans="1:5" x14ac:dyDescent="0.3">
      <c r="A15" s="35">
        <v>40968</v>
      </c>
      <c r="B15" s="4">
        <f>+'Consolida Proyecciones AP '!C71</f>
        <v>2514</v>
      </c>
    </row>
    <row r="16" spans="1:5" x14ac:dyDescent="0.3">
      <c r="A16" s="35">
        <v>40999</v>
      </c>
      <c r="B16" s="4">
        <f>+'Consolida Proyecciones AP '!C72</f>
        <v>2549</v>
      </c>
    </row>
    <row r="17" spans="1:2" x14ac:dyDescent="0.3">
      <c r="A17" s="35">
        <v>41029</v>
      </c>
      <c r="B17" s="4">
        <f>+'Consolida Proyecciones AP '!C73</f>
        <v>2550</v>
      </c>
    </row>
    <row r="18" spans="1:2" x14ac:dyDescent="0.3">
      <c r="A18" s="35">
        <v>41060</v>
      </c>
      <c r="B18" s="4">
        <f>+'Consolida Proyecciones AP '!C74</f>
        <v>2551</v>
      </c>
    </row>
    <row r="19" spans="1:2" x14ac:dyDescent="0.3">
      <c r="A19" s="35">
        <v>41090</v>
      </c>
      <c r="B19" s="4">
        <f>+'Consolida Proyecciones AP '!C75</f>
        <v>2551</v>
      </c>
    </row>
    <row r="20" spans="1:2" x14ac:dyDescent="0.3">
      <c r="A20" s="35">
        <v>41121</v>
      </c>
      <c r="B20" s="4">
        <f>+'Consolida Proyecciones AP '!C76</f>
        <v>2553</v>
      </c>
    </row>
    <row r="21" spans="1:2" x14ac:dyDescent="0.3">
      <c r="A21" s="35">
        <v>41152</v>
      </c>
      <c r="B21" s="4">
        <f>+'Consolida Proyecciones AP '!C77</f>
        <v>2546</v>
      </c>
    </row>
    <row r="22" spans="1:2" x14ac:dyDescent="0.3">
      <c r="A22" s="35">
        <v>41182</v>
      </c>
      <c r="B22" s="4">
        <f>+'Consolida Proyecciones AP '!C78</f>
        <v>2543</v>
      </c>
    </row>
    <row r="23" spans="1:2" x14ac:dyDescent="0.3">
      <c r="A23" s="35">
        <v>41213</v>
      </c>
      <c r="B23" s="4">
        <f>+'Consolida Proyecciones AP '!C79</f>
        <v>2543</v>
      </c>
    </row>
    <row r="24" spans="1:2" x14ac:dyDescent="0.3">
      <c r="A24" s="35">
        <v>41243</v>
      </c>
      <c r="B24" s="4">
        <f>+'Consolida Proyecciones AP '!C80</f>
        <v>2544</v>
      </c>
    </row>
    <row r="25" spans="1:2" x14ac:dyDescent="0.3">
      <c r="A25" s="35">
        <v>41274</v>
      </c>
      <c r="B25" s="4">
        <f>+'Consolida Proyecciones AP '!C81</f>
        <v>2544</v>
      </c>
    </row>
    <row r="26" spans="1:2" x14ac:dyDescent="0.3">
      <c r="A26" s="35">
        <v>41305</v>
      </c>
      <c r="B26" s="4">
        <f>+'Consolida Proyecciones AP '!C82</f>
        <v>2544</v>
      </c>
    </row>
    <row r="27" spans="1:2" x14ac:dyDescent="0.3">
      <c r="A27" s="35">
        <v>41333</v>
      </c>
      <c r="B27" s="4">
        <f>+'Consolida Proyecciones AP '!C83</f>
        <v>2544</v>
      </c>
    </row>
    <row r="28" spans="1:2" x14ac:dyDescent="0.3">
      <c r="A28" s="35">
        <v>41364</v>
      </c>
      <c r="B28" s="4">
        <f>+'Consolida Proyecciones AP '!C84</f>
        <v>2545</v>
      </c>
    </row>
    <row r="29" spans="1:2" x14ac:dyDescent="0.3">
      <c r="A29" s="35">
        <v>41394</v>
      </c>
      <c r="B29" s="4">
        <f>+'Consolida Proyecciones AP '!C85</f>
        <v>2544</v>
      </c>
    </row>
    <row r="30" spans="1:2" x14ac:dyDescent="0.3">
      <c r="A30" s="35">
        <v>41425</v>
      </c>
      <c r="B30" s="4">
        <f>+'Consolida Proyecciones AP '!C86</f>
        <v>2540</v>
      </c>
    </row>
    <row r="31" spans="1:2" x14ac:dyDescent="0.3">
      <c r="A31" s="35">
        <v>41455</v>
      </c>
      <c r="B31" s="4">
        <f>+'Consolida Proyecciones AP '!C87</f>
        <v>2547</v>
      </c>
    </row>
    <row r="32" spans="1:2" x14ac:dyDescent="0.3">
      <c r="A32" s="35">
        <v>41486</v>
      </c>
      <c r="B32" s="4">
        <f>+'Consolida Proyecciones AP '!C88</f>
        <v>2546</v>
      </c>
    </row>
    <row r="33" spans="1:2" x14ac:dyDescent="0.3">
      <c r="A33" s="35">
        <v>41517</v>
      </c>
      <c r="B33" s="4">
        <f>+'Consolida Proyecciones AP '!C89</f>
        <v>2547</v>
      </c>
    </row>
    <row r="34" spans="1:2" x14ac:dyDescent="0.3">
      <c r="A34" s="35">
        <v>41547</v>
      </c>
      <c r="B34" s="4">
        <f>+'Consolida Proyecciones AP '!C90</f>
        <v>2546</v>
      </c>
    </row>
    <row r="35" spans="1:2" x14ac:dyDescent="0.3">
      <c r="A35" s="35">
        <v>41578</v>
      </c>
      <c r="B35" s="4">
        <f>+'Consolida Proyecciones AP '!C91</f>
        <v>2545</v>
      </c>
    </row>
    <row r="36" spans="1:2" x14ac:dyDescent="0.3">
      <c r="A36" s="35">
        <v>41608</v>
      </c>
      <c r="B36" s="4">
        <f>+'Consolida Proyecciones AP '!C92</f>
        <v>2545</v>
      </c>
    </row>
    <row r="37" spans="1:2" x14ac:dyDescent="0.3">
      <c r="A37" s="35">
        <v>41639</v>
      </c>
      <c r="B37" s="4">
        <f>+'Consolida Proyecciones AP '!C93</f>
        <v>2544</v>
      </c>
    </row>
    <row r="38" spans="1:2" x14ac:dyDescent="0.3">
      <c r="A38" s="35">
        <v>41670</v>
      </c>
      <c r="B38" s="4">
        <f>+'Consolida Proyecciones AP '!C94</f>
        <v>2545</v>
      </c>
    </row>
    <row r="39" spans="1:2" x14ac:dyDescent="0.3">
      <c r="A39" s="35">
        <v>41698</v>
      </c>
      <c r="B39" s="4">
        <f>+'Consolida Proyecciones AP '!C95</f>
        <v>2545</v>
      </c>
    </row>
    <row r="40" spans="1:2" x14ac:dyDescent="0.3">
      <c r="A40" s="35">
        <v>41729</v>
      </c>
      <c r="B40" s="4">
        <f>+'Consolida Proyecciones AP '!C96</f>
        <v>2544</v>
      </c>
    </row>
    <row r="41" spans="1:2" x14ac:dyDescent="0.3">
      <c r="A41" s="35">
        <v>41759</v>
      </c>
      <c r="B41" s="4">
        <f>+'Consolida Proyecciones AP '!C97</f>
        <v>2544</v>
      </c>
    </row>
    <row r="42" spans="1:2" x14ac:dyDescent="0.3">
      <c r="A42" s="35">
        <v>41790</v>
      </c>
      <c r="B42" s="4">
        <f>+'Consolida Proyecciones AP '!C98</f>
        <v>2543</v>
      </c>
    </row>
    <row r="43" spans="1:2" x14ac:dyDescent="0.3">
      <c r="A43" s="35">
        <v>41820</v>
      </c>
      <c r="B43" s="4">
        <f>+'Consolida Proyecciones AP '!C99</f>
        <v>2544</v>
      </c>
    </row>
    <row r="44" spans="1:2" x14ac:dyDescent="0.3">
      <c r="A44" s="35">
        <v>41851</v>
      </c>
      <c r="B44" s="4">
        <f>+'Consolida Proyecciones AP '!C100</f>
        <v>2544</v>
      </c>
    </row>
    <row r="45" spans="1:2" x14ac:dyDescent="0.3">
      <c r="A45" s="35">
        <v>41882</v>
      </c>
      <c r="B45" s="4">
        <f>+'Consolida Proyecciones AP '!C101</f>
        <v>2543</v>
      </c>
    </row>
    <row r="46" spans="1:2" x14ac:dyDescent="0.3">
      <c r="A46" s="35">
        <v>41912</v>
      </c>
      <c r="B46" s="4">
        <f>+'Consolida Proyecciones AP '!C102</f>
        <v>2543</v>
      </c>
    </row>
    <row r="47" spans="1:2" x14ac:dyDescent="0.3">
      <c r="A47" s="35">
        <v>41943</v>
      </c>
      <c r="B47" s="4">
        <f>+'Consolida Proyecciones AP '!C103</f>
        <v>2543</v>
      </c>
    </row>
    <row r="48" spans="1:2" x14ac:dyDescent="0.3">
      <c r="A48" s="35">
        <v>41973</v>
      </c>
      <c r="B48" s="4">
        <f>+'Consolida Proyecciones AP '!C104</f>
        <v>2545</v>
      </c>
    </row>
    <row r="49" spans="1:2" x14ac:dyDescent="0.3">
      <c r="A49" s="35">
        <v>42004</v>
      </c>
      <c r="B49" s="4">
        <f>+'Consolida Proyecciones AP '!C105</f>
        <v>2535</v>
      </c>
    </row>
    <row r="50" spans="1:2" x14ac:dyDescent="0.3">
      <c r="A50" s="35">
        <v>42035</v>
      </c>
      <c r="B50" s="4">
        <f>+'Consolida Proyecciones AP '!C106</f>
        <v>2537</v>
      </c>
    </row>
    <row r="51" spans="1:2" x14ac:dyDescent="0.3">
      <c r="A51" s="35">
        <v>42063</v>
      </c>
      <c r="B51" s="4">
        <f>+'Consolida Proyecciones AP '!C107</f>
        <v>2537</v>
      </c>
    </row>
    <row r="52" spans="1:2" x14ac:dyDescent="0.3">
      <c r="A52" s="35">
        <v>42094</v>
      </c>
      <c r="B52" s="4">
        <f>+'Consolida Proyecciones AP '!C108</f>
        <v>2538</v>
      </c>
    </row>
    <row r="53" spans="1:2" x14ac:dyDescent="0.3">
      <c r="A53" s="35">
        <v>42124</v>
      </c>
      <c r="B53" s="4">
        <f>+'Consolida Proyecciones AP '!C109</f>
        <v>2537</v>
      </c>
    </row>
    <row r="54" spans="1:2" x14ac:dyDescent="0.3">
      <c r="A54" s="35">
        <v>42155</v>
      </c>
      <c r="B54" s="4">
        <f>+'Consolida Proyecciones AP '!C110</f>
        <v>2538</v>
      </c>
    </row>
    <row r="55" spans="1:2" x14ac:dyDescent="0.3">
      <c r="A55" s="35">
        <v>42185</v>
      </c>
      <c r="B55" s="4">
        <f>+'Consolida Proyecciones AP '!C111</f>
        <v>2538</v>
      </c>
    </row>
    <row r="56" spans="1:2" x14ac:dyDescent="0.3">
      <c r="A56" s="35">
        <v>42216</v>
      </c>
      <c r="B56" s="4">
        <f>+'Consolida Proyecciones AP '!C112</f>
        <v>2538</v>
      </c>
    </row>
    <row r="57" spans="1:2" x14ac:dyDescent="0.3">
      <c r="A57" s="35">
        <v>42247</v>
      </c>
      <c r="B57" s="4">
        <f>+'Consolida Proyecciones AP '!C113</f>
        <v>2541</v>
      </c>
    </row>
    <row r="58" spans="1:2" x14ac:dyDescent="0.3">
      <c r="A58" s="35">
        <v>42277</v>
      </c>
      <c r="B58" s="4">
        <f>+'Consolida Proyecciones AP '!C114</f>
        <v>2541</v>
      </c>
    </row>
    <row r="59" spans="1:2" x14ac:dyDescent="0.3">
      <c r="A59" s="35">
        <v>42308</v>
      </c>
      <c r="B59" s="4">
        <f>+'Consolida Proyecciones AP '!C115</f>
        <v>2545</v>
      </c>
    </row>
    <row r="60" spans="1:2" x14ac:dyDescent="0.3">
      <c r="A60" s="35">
        <v>42338</v>
      </c>
      <c r="B60" s="4">
        <f>+'Consolida Proyecciones AP '!C116</f>
        <v>2546</v>
      </c>
    </row>
    <row r="61" spans="1:2" x14ac:dyDescent="0.3">
      <c r="A61" s="35">
        <v>42369</v>
      </c>
      <c r="B61" s="4">
        <f>+'Consolida Proyecciones AP '!C117</f>
        <v>2547</v>
      </c>
    </row>
    <row r="62" spans="1:2" x14ac:dyDescent="0.3">
      <c r="A62" s="35">
        <v>42400</v>
      </c>
      <c r="B62" s="4">
        <f>+'Consolida Proyecciones AP '!C118</f>
        <v>2549</v>
      </c>
    </row>
    <row r="63" spans="1:2" x14ac:dyDescent="0.3">
      <c r="A63" s="35">
        <v>42429</v>
      </c>
      <c r="B63" s="4">
        <f>+'Consolida Proyecciones AP '!C119</f>
        <v>2549</v>
      </c>
    </row>
    <row r="64" spans="1:2" x14ac:dyDescent="0.3">
      <c r="A64" s="35">
        <v>42460</v>
      </c>
      <c r="B64" s="4">
        <f>+'Consolida Proyecciones AP '!C120</f>
        <v>2548</v>
      </c>
    </row>
    <row r="65" spans="1:2" x14ac:dyDescent="0.3">
      <c r="A65" s="35">
        <v>42490</v>
      </c>
      <c r="B65" s="4">
        <f>+'Consolida Proyecciones AP '!C121</f>
        <v>2548</v>
      </c>
    </row>
    <row r="66" spans="1:2" x14ac:dyDescent="0.3">
      <c r="A66" s="35">
        <v>42521</v>
      </c>
      <c r="B66" s="4">
        <f>+'Consolida Proyecciones AP '!C122</f>
        <v>2553</v>
      </c>
    </row>
    <row r="67" spans="1:2" x14ac:dyDescent="0.3">
      <c r="A67" s="35">
        <v>42551</v>
      </c>
      <c r="B67" s="4">
        <f>+'Consolida Proyecciones AP '!C123</f>
        <v>2576</v>
      </c>
    </row>
    <row r="68" spans="1:2" x14ac:dyDescent="0.3">
      <c r="A68" s="35">
        <v>42582</v>
      </c>
      <c r="B68" s="4">
        <f>+'Consolida Proyecciones AP '!C124</f>
        <v>2576</v>
      </c>
    </row>
    <row r="69" spans="1:2" x14ac:dyDescent="0.3">
      <c r="A69" s="35">
        <v>42613</v>
      </c>
      <c r="B69" s="4">
        <f>+'Consolida Proyecciones AP '!C125</f>
        <v>2558</v>
      </c>
    </row>
    <row r="70" spans="1:2" x14ac:dyDescent="0.3">
      <c r="A70" s="35">
        <v>42643</v>
      </c>
      <c r="B70" s="4">
        <f>+'Consolida Proyecciones AP '!C126</f>
        <v>2563</v>
      </c>
    </row>
    <row r="71" spans="1:2" x14ac:dyDescent="0.3">
      <c r="A71" s="35">
        <v>42674</v>
      </c>
      <c r="B71" s="4">
        <f>+'Consolida Proyecciones AP '!C127</f>
        <v>2563</v>
      </c>
    </row>
    <row r="72" spans="1:2" x14ac:dyDescent="0.3">
      <c r="A72" s="35">
        <v>42704</v>
      </c>
      <c r="B72" s="4">
        <f>+'Consolida Proyecciones AP '!C128</f>
        <v>2561</v>
      </c>
    </row>
    <row r="73" spans="1:2" x14ac:dyDescent="0.3">
      <c r="A73" s="35">
        <v>42735</v>
      </c>
      <c r="B73" s="4">
        <f>+'Consolida Proyecciones AP '!C129</f>
        <v>2562</v>
      </c>
    </row>
    <row r="74" spans="1:2" x14ac:dyDescent="0.3">
      <c r="A74" s="35">
        <v>42766</v>
      </c>
      <c r="B74" s="4">
        <f>+'Consolida Proyecciones AP '!C130</f>
        <v>2559</v>
      </c>
    </row>
    <row r="75" spans="1:2" x14ac:dyDescent="0.3">
      <c r="A75" s="35">
        <v>42794</v>
      </c>
      <c r="B75" s="4">
        <f>+'Consolida Proyecciones AP '!C131</f>
        <v>2559</v>
      </c>
    </row>
    <row r="76" spans="1:2" x14ac:dyDescent="0.3">
      <c r="A76" s="35">
        <v>42825</v>
      </c>
      <c r="B76" s="4">
        <f>+'Consolida Proyecciones AP '!C132</f>
        <v>2559</v>
      </c>
    </row>
    <row r="77" spans="1:2" x14ac:dyDescent="0.3">
      <c r="A77" s="35">
        <v>42855</v>
      </c>
      <c r="B77" s="4">
        <f>+'Consolida Proyecciones AP '!C133</f>
        <v>2561</v>
      </c>
    </row>
    <row r="78" spans="1:2" x14ac:dyDescent="0.3">
      <c r="A78" s="35">
        <v>42886</v>
      </c>
      <c r="B78" s="4">
        <f>+'Consolida Proyecciones AP '!C134</f>
        <v>2561</v>
      </c>
    </row>
    <row r="79" spans="1:2" x14ac:dyDescent="0.3">
      <c r="A79" s="35">
        <v>42916</v>
      </c>
      <c r="B79" s="4">
        <f>+'Consolida Proyecciones AP '!C135</f>
        <v>2561</v>
      </c>
    </row>
    <row r="80" spans="1:2" x14ac:dyDescent="0.3">
      <c r="A80" s="35">
        <v>42947</v>
      </c>
      <c r="B80" s="4">
        <f>+'Consolida Proyecciones AP '!C136</f>
        <v>2562</v>
      </c>
    </row>
    <row r="81" spans="1:2" x14ac:dyDescent="0.3">
      <c r="A81" s="35">
        <v>42978</v>
      </c>
      <c r="B81" s="4">
        <f>+'Consolida Proyecciones AP '!C137</f>
        <v>2562</v>
      </c>
    </row>
    <row r="82" spans="1:2" x14ac:dyDescent="0.3">
      <c r="A82" s="35">
        <v>43008</v>
      </c>
      <c r="B82" s="4">
        <f>+'Consolida Proyecciones AP '!C138</f>
        <v>2564</v>
      </c>
    </row>
    <row r="83" spans="1:2" x14ac:dyDescent="0.3">
      <c r="A83" s="35">
        <v>43039</v>
      </c>
      <c r="B83" s="4">
        <f>+'Consolida Proyecciones AP '!C139</f>
        <v>2565</v>
      </c>
    </row>
    <row r="84" spans="1:2" x14ac:dyDescent="0.3">
      <c r="A84" s="35">
        <v>43069</v>
      </c>
      <c r="B84" s="4">
        <f>+'Consolida Proyecciones AP '!C140</f>
        <v>2621</v>
      </c>
    </row>
    <row r="85" spans="1:2" x14ac:dyDescent="0.3">
      <c r="A85" s="35">
        <v>43100</v>
      </c>
      <c r="B85" s="4">
        <f>+'Consolida Proyecciones AP '!C141</f>
        <v>2621</v>
      </c>
    </row>
    <row r="86" spans="1:2" x14ac:dyDescent="0.3">
      <c r="A86" s="35">
        <v>43131</v>
      </c>
      <c r="B86" s="4">
        <f>+'Consolida Proyecciones AP '!C142</f>
        <v>2623</v>
      </c>
    </row>
    <row r="87" spans="1:2" x14ac:dyDescent="0.3">
      <c r="A87" s="35">
        <v>43159</v>
      </c>
      <c r="B87" s="4">
        <f>+'Consolida Proyecciones AP '!C143</f>
        <v>2623</v>
      </c>
    </row>
    <row r="88" spans="1:2" x14ac:dyDescent="0.3">
      <c r="A88" s="35">
        <v>43190</v>
      </c>
      <c r="B88" s="4">
        <f>+'Consolida Proyecciones AP '!C144</f>
        <v>2623</v>
      </c>
    </row>
    <row r="89" spans="1:2" x14ac:dyDescent="0.3">
      <c r="A89" s="35">
        <v>43220</v>
      </c>
      <c r="B89" s="4">
        <f>+'Consolida Proyecciones AP '!C145</f>
        <v>2623</v>
      </c>
    </row>
    <row r="90" spans="1:2" x14ac:dyDescent="0.3">
      <c r="A90" s="35">
        <v>43251</v>
      </c>
      <c r="B90" s="4">
        <f>+'Consolida Proyecciones AP '!C146</f>
        <v>2622</v>
      </c>
    </row>
    <row r="91" spans="1:2" x14ac:dyDescent="0.3">
      <c r="A91" s="35">
        <v>43281</v>
      </c>
      <c r="B91" s="4">
        <f>+'Consolida Proyecciones AP '!C147</f>
        <v>2622</v>
      </c>
    </row>
    <row r="92" spans="1:2" x14ac:dyDescent="0.3">
      <c r="A92" s="35">
        <v>43312</v>
      </c>
      <c r="B92" s="4">
        <f>+'Consolida Proyecciones AP '!C148</f>
        <v>2622</v>
      </c>
    </row>
    <row r="93" spans="1:2" x14ac:dyDescent="0.3">
      <c r="A93" s="35">
        <v>43343</v>
      </c>
      <c r="B93" s="4">
        <f>+'Consolida Proyecciones AP '!C149</f>
        <v>2625</v>
      </c>
    </row>
    <row r="94" spans="1:2" x14ac:dyDescent="0.3">
      <c r="A94" s="35">
        <v>43373</v>
      </c>
      <c r="B94" s="4">
        <f>+'Consolida Proyecciones AP '!C150</f>
        <v>2625</v>
      </c>
    </row>
    <row r="95" spans="1:2" x14ac:dyDescent="0.3">
      <c r="A95" s="35">
        <v>43404</v>
      </c>
      <c r="B95" s="4">
        <f>+'Consolida Proyecciones AP '!C151</f>
        <v>2624</v>
      </c>
    </row>
    <row r="96" spans="1:2" x14ac:dyDescent="0.3">
      <c r="A96" s="35">
        <v>43434</v>
      </c>
      <c r="B96" s="4">
        <f>+'Consolida Proyecciones AP '!C152</f>
        <v>2625</v>
      </c>
    </row>
    <row r="97" spans="1:2" x14ac:dyDescent="0.3">
      <c r="A97" s="35">
        <v>43465</v>
      </c>
      <c r="B97" s="4">
        <f>+'Consolida Proyecciones AP '!C153</f>
        <v>2625</v>
      </c>
    </row>
    <row r="98" spans="1:2" x14ac:dyDescent="0.3">
      <c r="A98" s="35">
        <v>43496</v>
      </c>
      <c r="B98" s="4">
        <f>+'Consolida Proyecciones AP '!C154</f>
        <v>2623</v>
      </c>
    </row>
    <row r="99" spans="1:2" x14ac:dyDescent="0.3">
      <c r="A99" s="35">
        <v>43524</v>
      </c>
      <c r="B99" s="4">
        <f>+'Consolida Proyecciones AP '!C155</f>
        <v>2622</v>
      </c>
    </row>
    <row r="100" spans="1:2" x14ac:dyDescent="0.3">
      <c r="A100" s="35">
        <v>43555</v>
      </c>
      <c r="B100" s="4">
        <f>+'Consolida Proyecciones AP '!C156</f>
        <v>2622</v>
      </c>
    </row>
    <row r="101" spans="1:2" x14ac:dyDescent="0.3">
      <c r="A101" s="35">
        <v>43585</v>
      </c>
      <c r="B101" s="4">
        <f>+'Consolida Proyecciones AP '!C157</f>
        <v>2622</v>
      </c>
    </row>
    <row r="102" spans="1:2" x14ac:dyDescent="0.3">
      <c r="A102" s="35">
        <v>43616</v>
      </c>
      <c r="B102" s="4">
        <f>+'Consolida Proyecciones AP '!C158</f>
        <v>2625</v>
      </c>
    </row>
    <row r="103" spans="1:2" x14ac:dyDescent="0.3">
      <c r="A103" s="35">
        <v>43646</v>
      </c>
      <c r="B103" s="4">
        <f>+'Consolida Proyecciones AP '!C159</f>
        <v>2631</v>
      </c>
    </row>
    <row r="104" spans="1:2" x14ac:dyDescent="0.3">
      <c r="A104" s="35">
        <v>43677</v>
      </c>
      <c r="B104" s="4">
        <f>+'Consolida Proyecciones AP '!C160</f>
        <v>2632</v>
      </c>
    </row>
    <row r="105" spans="1:2" x14ac:dyDescent="0.3">
      <c r="A105" s="35">
        <v>43708</v>
      </c>
      <c r="B105" s="4">
        <f>+'Consolida Proyecciones AP '!C161</f>
        <v>2633</v>
      </c>
    </row>
    <row r="106" spans="1:2" x14ac:dyDescent="0.3">
      <c r="A106" s="35">
        <v>43738</v>
      </c>
      <c r="B106" s="4">
        <f>+'Consolida Proyecciones AP '!C162</f>
        <v>2633</v>
      </c>
    </row>
    <row r="107" spans="1:2" x14ac:dyDescent="0.3">
      <c r="A107" s="35">
        <v>43769</v>
      </c>
      <c r="B107" s="4">
        <f>+'Consolida Proyecciones AP '!C163</f>
        <v>2636</v>
      </c>
    </row>
    <row r="108" spans="1:2" x14ac:dyDescent="0.3">
      <c r="A108" s="35">
        <v>43799</v>
      </c>
      <c r="B108" s="4">
        <f>+'Consolida Proyecciones AP '!C164</f>
        <v>2636</v>
      </c>
    </row>
    <row r="109" spans="1:2" x14ac:dyDescent="0.3">
      <c r="A109" s="35">
        <v>43830</v>
      </c>
      <c r="B109" s="4">
        <f>+'Consolida Proyecciones AP '!C165</f>
        <v>2649</v>
      </c>
    </row>
    <row r="110" spans="1:2" x14ac:dyDescent="0.3">
      <c r="A110" s="35">
        <v>43861</v>
      </c>
      <c r="B110" s="4">
        <f>+'Consolida Proyecciones AP '!C166</f>
        <v>2649</v>
      </c>
    </row>
    <row r="111" spans="1:2" x14ac:dyDescent="0.3">
      <c r="A111" s="35">
        <v>43890</v>
      </c>
      <c r="B111" s="4">
        <f>+'Consolida Proyecciones AP '!C167</f>
        <v>2649</v>
      </c>
    </row>
    <row r="112" spans="1:2" x14ac:dyDescent="0.3">
      <c r="A112" s="35">
        <v>43921</v>
      </c>
      <c r="B112" s="4">
        <f>+'Consolida Proyecciones AP '!C168</f>
        <v>2649</v>
      </c>
    </row>
    <row r="113" spans="1:5" x14ac:dyDescent="0.3">
      <c r="A113" s="35">
        <v>43951</v>
      </c>
      <c r="B113" s="4">
        <f>+'Consolida Proyecciones AP '!C169</f>
        <v>2649</v>
      </c>
    </row>
    <row r="114" spans="1:5" x14ac:dyDescent="0.3">
      <c r="A114" s="35">
        <v>43982</v>
      </c>
      <c r="B114" s="4">
        <f>+'Consolida Proyecciones AP '!C170</f>
        <v>2649</v>
      </c>
    </row>
    <row r="115" spans="1:5" x14ac:dyDescent="0.3">
      <c r="A115" s="35">
        <v>44012</v>
      </c>
      <c r="B115" s="4">
        <f>+'Consolida Proyecciones AP '!C171</f>
        <v>2649</v>
      </c>
    </row>
    <row r="116" spans="1:5" x14ac:dyDescent="0.3">
      <c r="A116" s="35">
        <v>44043</v>
      </c>
      <c r="B116" s="4">
        <f>+'Consolida Proyecciones AP '!C172</f>
        <v>2649</v>
      </c>
    </row>
    <row r="117" spans="1:5" x14ac:dyDescent="0.3">
      <c r="A117" s="35">
        <v>44074</v>
      </c>
      <c r="B117" s="4">
        <f>+'Consolida Proyecciones AP '!C173</f>
        <v>2644</v>
      </c>
    </row>
    <row r="118" spans="1:5" x14ac:dyDescent="0.3">
      <c r="A118" s="35">
        <v>44104</v>
      </c>
      <c r="B118" s="4">
        <f>+'Consolida Proyecciones AP '!C174</f>
        <v>2644</v>
      </c>
    </row>
    <row r="119" spans="1:5" x14ac:dyDescent="0.3">
      <c r="A119" s="35">
        <v>44135</v>
      </c>
      <c r="B119" s="4">
        <f>+'Consolida Proyecciones AP '!C175</f>
        <v>2642</v>
      </c>
    </row>
    <row r="120" spans="1:5" x14ac:dyDescent="0.3">
      <c r="A120" s="35">
        <v>44165</v>
      </c>
      <c r="B120" s="4">
        <f>+'Consolida Proyecciones AP '!C176</f>
        <v>2642</v>
      </c>
    </row>
    <row r="121" spans="1:5" x14ac:dyDescent="0.3">
      <c r="A121" s="35">
        <v>44196</v>
      </c>
      <c r="B121" s="4">
        <f>+'Consolida Proyecciones AP '!C177</f>
        <v>2641</v>
      </c>
      <c r="C121" s="4"/>
      <c r="D121" s="4"/>
      <c r="E121" s="4"/>
    </row>
    <row r="122" spans="1:5" x14ac:dyDescent="0.3">
      <c r="A122" s="35">
        <v>44227</v>
      </c>
      <c r="B122" s="4">
        <f>+'Consolida Proyecciones AP '!C178</f>
        <v>2641</v>
      </c>
      <c r="C122" s="4"/>
      <c r="D122" s="4"/>
      <c r="E122" s="4"/>
    </row>
    <row r="123" spans="1:5" x14ac:dyDescent="0.3">
      <c r="A123" s="35">
        <v>44255</v>
      </c>
      <c r="B123" s="4">
        <f>+'Consolida Proyecciones AP '!C179</f>
        <v>2642</v>
      </c>
      <c r="C123" s="4"/>
      <c r="D123" s="4"/>
      <c r="E123" s="4"/>
    </row>
    <row r="124" spans="1:5" x14ac:dyDescent="0.3">
      <c r="A124" s="35">
        <v>44286</v>
      </c>
      <c r="B124" s="4">
        <f>+'Consolida Proyecciones AP '!C180</f>
        <v>2643</v>
      </c>
      <c r="C124" s="4"/>
      <c r="D124" s="4"/>
      <c r="E124" s="4"/>
    </row>
    <row r="125" spans="1:5" x14ac:dyDescent="0.3">
      <c r="A125" s="35">
        <v>44316</v>
      </c>
      <c r="B125" s="4">
        <f>+'Consolida Proyecciones AP '!C181</f>
        <v>2644</v>
      </c>
      <c r="C125" s="4"/>
      <c r="D125" s="4"/>
      <c r="E125" s="4"/>
    </row>
    <row r="126" spans="1:5" x14ac:dyDescent="0.3">
      <c r="A126" s="35">
        <v>44347</v>
      </c>
      <c r="B126" s="4">
        <f>+'Consolida Proyecciones AP '!C182</f>
        <v>2650</v>
      </c>
      <c r="C126" s="4"/>
      <c r="D126" s="4"/>
      <c r="E126" s="4"/>
    </row>
    <row r="127" spans="1:5" x14ac:dyDescent="0.3">
      <c r="A127" s="35">
        <v>44377</v>
      </c>
      <c r="B127" s="4">
        <f>+'Consolida Proyecciones AP '!C183</f>
        <v>2652</v>
      </c>
      <c r="C127" s="4"/>
      <c r="D127" s="4"/>
      <c r="E127" s="4"/>
    </row>
    <row r="128" spans="1:5" x14ac:dyDescent="0.3">
      <c r="A128" s="35">
        <v>44408</v>
      </c>
      <c r="B128" s="4">
        <f>+'Consolida Proyecciones AP '!C184</f>
        <v>2652</v>
      </c>
      <c r="C128" s="4"/>
      <c r="D128" s="4"/>
      <c r="E128" s="4"/>
    </row>
    <row r="129" spans="1:5" x14ac:dyDescent="0.3">
      <c r="A129" s="35">
        <v>44439</v>
      </c>
      <c r="B129" s="4">
        <f>+'Consolida Proyecciones AP '!C185</f>
        <v>2651</v>
      </c>
      <c r="C129" s="4"/>
      <c r="D129" s="4"/>
      <c r="E129" s="4"/>
    </row>
    <row r="130" spans="1:5" x14ac:dyDescent="0.3">
      <c r="A130" s="35">
        <v>44469</v>
      </c>
      <c r="B130" s="4">
        <f>+'Consolida Proyecciones AP '!C186</f>
        <v>2654</v>
      </c>
      <c r="C130" s="4"/>
      <c r="D130" s="4"/>
      <c r="E130" s="4"/>
    </row>
    <row r="131" spans="1:5" x14ac:dyDescent="0.3">
      <c r="A131" s="35">
        <v>44500</v>
      </c>
      <c r="B131" s="4">
        <f>+'Consolida Proyecciones AP '!C187</f>
        <v>2656</v>
      </c>
      <c r="C131" s="4"/>
      <c r="D131" s="4"/>
      <c r="E131" s="4"/>
    </row>
    <row r="132" spans="1:5" x14ac:dyDescent="0.3">
      <c r="A132" s="35">
        <v>44530</v>
      </c>
      <c r="B132" s="4">
        <f>+'Consolida Proyecciones AP '!C188</f>
        <v>2654</v>
      </c>
      <c r="C132" s="4"/>
      <c r="D132" s="4"/>
      <c r="E132" s="4"/>
    </row>
    <row r="133" spans="1:5" x14ac:dyDescent="0.3">
      <c r="A133" s="35">
        <v>44561</v>
      </c>
      <c r="B133" s="4">
        <f>+'Consolida Proyecciones AP '!C189</f>
        <v>2654</v>
      </c>
      <c r="C133" s="4"/>
      <c r="D133" s="4"/>
      <c r="E133" s="4"/>
    </row>
    <row r="134" spans="1:5" x14ac:dyDescent="0.3">
      <c r="A134" s="35">
        <v>44592</v>
      </c>
      <c r="B134" s="4">
        <f>+'Consolida Proyecciones AP '!C190</f>
        <v>2654</v>
      </c>
      <c r="C134" s="4"/>
      <c r="D134" s="4"/>
      <c r="E134" s="4"/>
    </row>
    <row r="135" spans="1:5" x14ac:dyDescent="0.3">
      <c r="A135" s="35">
        <v>44620</v>
      </c>
      <c r="B135" s="4">
        <f>+'Consolida Proyecciones AP '!C191</f>
        <v>2655</v>
      </c>
      <c r="C135" s="4"/>
      <c r="D135" s="4"/>
      <c r="E135" s="4"/>
    </row>
    <row r="136" spans="1:5" x14ac:dyDescent="0.3">
      <c r="A136" s="35">
        <v>44651</v>
      </c>
      <c r="B136" s="4">
        <f>+'Consolida Proyecciones AP '!C192</f>
        <v>2659</v>
      </c>
      <c r="C136" s="4"/>
      <c r="D136" s="4"/>
      <c r="E136" s="4"/>
    </row>
    <row r="137" spans="1:5" x14ac:dyDescent="0.3">
      <c r="A137" s="35">
        <v>44681</v>
      </c>
      <c r="B137" s="4">
        <f>+'Consolida Proyecciones AP '!C193</f>
        <v>2656</v>
      </c>
      <c r="C137" s="4"/>
      <c r="D137" s="4"/>
      <c r="E137" s="4"/>
    </row>
    <row r="138" spans="1:5" x14ac:dyDescent="0.3">
      <c r="A138" s="35">
        <v>44712</v>
      </c>
      <c r="B138" s="4">
        <f>+'Consolida Proyecciones AP '!C194</f>
        <v>2653</v>
      </c>
      <c r="C138" s="4"/>
      <c r="D138" s="4"/>
      <c r="E138" s="4"/>
    </row>
    <row r="139" spans="1:5" x14ac:dyDescent="0.3">
      <c r="A139" s="35">
        <v>44742</v>
      </c>
      <c r="B139" s="4">
        <f>+'Consolida Proyecciones AP '!C195</f>
        <v>2653</v>
      </c>
      <c r="C139" s="4"/>
      <c r="D139" s="4"/>
      <c r="E139" s="4"/>
    </row>
    <row r="140" spans="1:5" x14ac:dyDescent="0.3">
      <c r="A140" s="35">
        <v>44773</v>
      </c>
      <c r="B140" s="4">
        <f>+'Consolida Proyecciones AP '!C196</f>
        <v>2648</v>
      </c>
      <c r="C140" s="4"/>
      <c r="D140" s="4"/>
      <c r="E140" s="4"/>
    </row>
    <row r="141" spans="1:5" x14ac:dyDescent="0.3">
      <c r="A141" s="35">
        <v>44804</v>
      </c>
      <c r="B141" s="4">
        <f>+'Consolida Proyecciones AP '!C197</f>
        <v>2647</v>
      </c>
      <c r="C141" s="4"/>
      <c r="D141" s="4"/>
      <c r="E141" s="4"/>
    </row>
    <row r="142" spans="1:5" x14ac:dyDescent="0.3">
      <c r="A142" s="35">
        <v>44834</v>
      </c>
      <c r="B142" s="4">
        <f>+'Consolida Proyecciones AP '!C198</f>
        <v>2648</v>
      </c>
      <c r="C142" s="4"/>
      <c r="D142" s="4"/>
      <c r="E142" s="4"/>
    </row>
    <row r="143" spans="1:5" x14ac:dyDescent="0.3">
      <c r="A143" s="35">
        <v>44865</v>
      </c>
      <c r="B143" s="4">
        <f>+'Consolida Proyecciones AP '!C199</f>
        <v>2650</v>
      </c>
      <c r="C143" s="4"/>
      <c r="D143" s="4"/>
      <c r="E143" s="4"/>
    </row>
    <row r="144" spans="1:5" x14ac:dyDescent="0.3">
      <c r="A144" s="35">
        <v>44895</v>
      </c>
      <c r="B144" s="4">
        <f>+'Consolida Proyecciones AP '!C200</f>
        <v>2649</v>
      </c>
      <c r="C144" s="4"/>
      <c r="D144" s="4"/>
      <c r="E144" s="4"/>
    </row>
    <row r="145" spans="1:5" x14ac:dyDescent="0.3">
      <c r="A145" s="35">
        <v>44926</v>
      </c>
      <c r="B145" s="4">
        <f>+'Consolida Proyecciones AP '!C201</f>
        <v>2654</v>
      </c>
      <c r="C145" s="4">
        <f>+Tabla3[[#This Row],[Valores]]</f>
        <v>2654</v>
      </c>
      <c r="D145" s="4">
        <f>+Tabla3[[#This Row],[Valores]]</f>
        <v>2654</v>
      </c>
      <c r="E145" s="4">
        <f>+Tabla3[[#This Row],[Valores]]</f>
        <v>2654</v>
      </c>
    </row>
    <row r="146" spans="1:5" x14ac:dyDescent="0.3">
      <c r="A146" s="35">
        <v>44957</v>
      </c>
      <c r="C146" s="4">
        <f>_xlfn.FORECAST.ETS(A146,$B$2:$B$145,$A$2:$A$145,1,1)</f>
        <v>2655.1396993810786</v>
      </c>
      <c r="D146" s="4">
        <f>C146-_xlfn.FORECAST.ETS.CONFINT(A146,$B$2:$B$145,$A$2:$A$145,0.95,1,1)</f>
        <v>2640.5970133380602</v>
      </c>
      <c r="E146" s="4">
        <f>C146+_xlfn.FORECAST.ETS.CONFINT(A146,$B$2:$B$145,$A$2:$A$145,0.95,1,1)</f>
        <v>2669.682385424097</v>
      </c>
    </row>
    <row r="147" spans="1:5" x14ac:dyDescent="0.3">
      <c r="A147" s="35">
        <v>44985</v>
      </c>
      <c r="C147" s="4">
        <f t="shared" ref="C147:C210" si="0">_xlfn.FORECAST.ETS(A147,$B$2:$B$145,$A$2:$A$145,1,1)</f>
        <v>2656.169105273666</v>
      </c>
      <c r="D147" s="4">
        <f t="shared" ref="D147:D210" si="1">C147-_xlfn.FORECAST.ETS.CONFINT(A147,$B$2:$B$145,$A$2:$A$145,0.95,1,1)</f>
        <v>2636.1159052065032</v>
      </c>
      <c r="E147" s="4">
        <f t="shared" ref="E147:E210" si="2">C147+_xlfn.FORECAST.ETS.CONFINT(A147,$B$2:$B$145,$A$2:$A$145,0.95,1,1)</f>
        <v>2676.2223053408288</v>
      </c>
    </row>
    <row r="148" spans="1:5" x14ac:dyDescent="0.3">
      <c r="A148" s="35">
        <v>45016</v>
      </c>
      <c r="C148" s="4">
        <f t="shared" si="0"/>
        <v>2657.4190981432362</v>
      </c>
      <c r="D148" s="4">
        <f t="shared" si="1"/>
        <v>2632.2388204622325</v>
      </c>
      <c r="E148" s="4">
        <f t="shared" si="2"/>
        <v>2682.5993758242398</v>
      </c>
    </row>
    <row r="149" spans="1:5" x14ac:dyDescent="0.3">
      <c r="A149" s="35">
        <v>45046</v>
      </c>
      <c r="C149" s="4">
        <f t="shared" si="0"/>
        <v>2658.5220330281509</v>
      </c>
      <c r="D149" s="4">
        <f t="shared" si="1"/>
        <v>2629.554406406422</v>
      </c>
      <c r="E149" s="4">
        <f t="shared" si="2"/>
        <v>2687.4896596498797</v>
      </c>
    </row>
    <row r="150" spans="1:5" x14ac:dyDescent="0.3">
      <c r="A150" s="35">
        <v>45077</v>
      </c>
      <c r="C150" s="4">
        <f t="shared" si="0"/>
        <v>2659.6984969053933</v>
      </c>
      <c r="D150" s="4">
        <f t="shared" si="1"/>
        <v>2627.167038061119</v>
      </c>
      <c r="E150" s="4">
        <f t="shared" si="2"/>
        <v>2692.2299557496676</v>
      </c>
    </row>
    <row r="151" spans="1:5" x14ac:dyDescent="0.3">
      <c r="A151" s="35">
        <v>45107</v>
      </c>
      <c r="C151" s="4">
        <f t="shared" si="0"/>
        <v>2660.8014317903085</v>
      </c>
      <c r="D151" s="4">
        <f t="shared" si="1"/>
        <v>2625.2459381254257</v>
      </c>
      <c r="E151" s="4">
        <f t="shared" si="2"/>
        <v>2696.3569254551912</v>
      </c>
    </row>
    <row r="152" spans="1:5" x14ac:dyDescent="0.3">
      <c r="A152" s="35">
        <v>45138</v>
      </c>
      <c r="C152" s="4">
        <f t="shared" si="0"/>
        <v>2661.9778956675509</v>
      </c>
      <c r="D152" s="4">
        <f t="shared" si="1"/>
        <v>2623.4520421077127</v>
      </c>
      <c r="E152" s="4">
        <f t="shared" si="2"/>
        <v>2700.5037492273891</v>
      </c>
    </row>
    <row r="153" spans="1:5" x14ac:dyDescent="0.3">
      <c r="A153" s="35">
        <v>45169</v>
      </c>
      <c r="C153" s="4">
        <f t="shared" si="0"/>
        <v>2663.1175950486295</v>
      </c>
      <c r="D153" s="4">
        <f t="shared" si="1"/>
        <v>2621.9126039155603</v>
      </c>
      <c r="E153" s="4">
        <f t="shared" si="2"/>
        <v>2704.3225861816986</v>
      </c>
    </row>
    <row r="154" spans="1:5" x14ac:dyDescent="0.3">
      <c r="A154" s="35">
        <v>45199</v>
      </c>
      <c r="C154" s="4">
        <f t="shared" si="0"/>
        <v>2664.2205299335442</v>
      </c>
      <c r="D154" s="4">
        <f t="shared" si="1"/>
        <v>2620.5744288439264</v>
      </c>
      <c r="E154" s="4">
        <f t="shared" si="2"/>
        <v>2707.866631023162</v>
      </c>
    </row>
    <row r="155" spans="1:5" x14ac:dyDescent="0.3">
      <c r="A155" s="35">
        <v>45230</v>
      </c>
      <c r="C155" s="4">
        <f t="shared" si="0"/>
        <v>2665.3969938107871</v>
      </c>
      <c r="D155" s="4">
        <f t="shared" si="1"/>
        <v>2619.2846588206253</v>
      </c>
      <c r="E155" s="4">
        <f t="shared" si="2"/>
        <v>2711.5093288009489</v>
      </c>
    </row>
    <row r="156" spans="1:5" x14ac:dyDescent="0.3">
      <c r="A156" s="35">
        <v>45260</v>
      </c>
      <c r="C156" s="4">
        <f t="shared" si="0"/>
        <v>2666.4999286957018</v>
      </c>
      <c r="D156" s="4">
        <f t="shared" si="1"/>
        <v>2618.185306842101</v>
      </c>
      <c r="E156" s="4">
        <f t="shared" si="2"/>
        <v>2714.8145505493026</v>
      </c>
    </row>
    <row r="157" spans="1:5" x14ac:dyDescent="0.3">
      <c r="A157" s="35">
        <v>45291</v>
      </c>
      <c r="C157" s="4">
        <f t="shared" si="0"/>
        <v>2667.6763925729442</v>
      </c>
      <c r="D157" s="4">
        <f t="shared" si="1"/>
        <v>2617.1140727158086</v>
      </c>
      <c r="E157" s="4">
        <f t="shared" si="2"/>
        <v>2718.2387124300799</v>
      </c>
    </row>
    <row r="158" spans="1:5" x14ac:dyDescent="0.3">
      <c r="A158" s="35">
        <v>45322</v>
      </c>
      <c r="C158" s="4">
        <f t="shared" si="0"/>
        <v>2668.8160919540228</v>
      </c>
      <c r="D158" s="4">
        <f t="shared" si="1"/>
        <v>2616.1635625750864</v>
      </c>
      <c r="E158" s="4">
        <f t="shared" si="2"/>
        <v>2721.4686213329592</v>
      </c>
    </row>
    <row r="159" spans="1:5" x14ac:dyDescent="0.3">
      <c r="A159" s="35">
        <v>45351</v>
      </c>
      <c r="C159" s="4">
        <f t="shared" si="0"/>
        <v>2669.8822623427741</v>
      </c>
      <c r="D159" s="4">
        <f t="shared" si="1"/>
        <v>2615.3431882439982</v>
      </c>
      <c r="E159" s="4">
        <f t="shared" si="2"/>
        <v>2724.42133644155</v>
      </c>
    </row>
    <row r="160" spans="1:5" x14ac:dyDescent="0.3">
      <c r="A160" s="35">
        <v>45382</v>
      </c>
      <c r="C160" s="4">
        <f t="shared" si="0"/>
        <v>2671.0954907161804</v>
      </c>
      <c r="D160" s="4">
        <f t="shared" si="1"/>
        <v>2614.4823044742425</v>
      </c>
      <c r="E160" s="4">
        <f t="shared" si="2"/>
        <v>2727.7086769581183</v>
      </c>
    </row>
    <row r="161" spans="1:5" x14ac:dyDescent="0.3">
      <c r="A161" s="35">
        <v>45412</v>
      </c>
      <c r="C161" s="4">
        <f t="shared" si="0"/>
        <v>2672.1984256010951</v>
      </c>
      <c r="D161" s="4">
        <f t="shared" si="1"/>
        <v>2613.7597717164954</v>
      </c>
      <c r="E161" s="4">
        <f t="shared" si="2"/>
        <v>2730.6370794856948</v>
      </c>
    </row>
    <row r="162" spans="1:5" x14ac:dyDescent="0.3">
      <c r="A162" s="35">
        <v>45443</v>
      </c>
      <c r="C162" s="4">
        <f t="shared" si="0"/>
        <v>2673.3748894783375</v>
      </c>
      <c r="D162" s="4">
        <f t="shared" si="1"/>
        <v>2613.0463727583033</v>
      </c>
      <c r="E162" s="4">
        <f t="shared" si="2"/>
        <v>2733.7034061983718</v>
      </c>
    </row>
    <row r="163" spans="1:5" x14ac:dyDescent="0.3">
      <c r="A163" s="35">
        <v>45473</v>
      </c>
      <c r="C163" s="4">
        <f t="shared" si="0"/>
        <v>2674.4778243632527</v>
      </c>
      <c r="D163" s="4">
        <f t="shared" si="1"/>
        <v>2612.4263661026202</v>
      </c>
      <c r="E163" s="4">
        <f t="shared" si="2"/>
        <v>2736.5292826238851</v>
      </c>
    </row>
    <row r="164" spans="1:5" x14ac:dyDescent="0.3">
      <c r="A164" s="35">
        <v>45504</v>
      </c>
      <c r="C164" s="4">
        <f t="shared" si="0"/>
        <v>2675.6542882404951</v>
      </c>
      <c r="D164" s="4">
        <f t="shared" si="1"/>
        <v>2611.8128952939078</v>
      </c>
      <c r="E164" s="4">
        <f t="shared" si="2"/>
        <v>2739.4956811870825</v>
      </c>
    </row>
    <row r="165" spans="1:5" x14ac:dyDescent="0.3">
      <c r="A165" s="35">
        <v>45535</v>
      </c>
      <c r="C165" s="4">
        <f t="shared" si="0"/>
        <v>2676.7939876215737</v>
      </c>
      <c r="D165" s="4">
        <f t="shared" si="1"/>
        <v>2611.2618203933762</v>
      </c>
      <c r="E165" s="4">
        <f t="shared" si="2"/>
        <v>2742.3261548497712</v>
      </c>
    </row>
    <row r="166" spans="1:5" x14ac:dyDescent="0.3">
      <c r="A166" s="35">
        <v>45565</v>
      </c>
      <c r="C166" s="4">
        <f t="shared" si="0"/>
        <v>2677.8969225064889</v>
      </c>
      <c r="D166" s="4">
        <f t="shared" si="1"/>
        <v>2610.7659553516373</v>
      </c>
      <c r="E166" s="4">
        <f t="shared" si="2"/>
        <v>2745.0278896613404</v>
      </c>
    </row>
    <row r="167" spans="1:5" x14ac:dyDescent="0.3">
      <c r="A167" s="35">
        <v>45596</v>
      </c>
      <c r="C167" s="4">
        <f t="shared" si="0"/>
        <v>2679.0733863837313</v>
      </c>
      <c r="D167" s="4">
        <f t="shared" si="1"/>
        <v>2610.2748436240477</v>
      </c>
      <c r="E167" s="4">
        <f t="shared" si="2"/>
        <v>2747.8719291434149</v>
      </c>
    </row>
    <row r="168" spans="1:5" x14ac:dyDescent="0.3">
      <c r="A168" s="35">
        <v>45626</v>
      </c>
      <c r="C168" s="4">
        <f t="shared" si="0"/>
        <v>2680.176321268646</v>
      </c>
      <c r="D168" s="4">
        <f t="shared" si="1"/>
        <v>2609.847269519184</v>
      </c>
      <c r="E168" s="4">
        <f t="shared" si="2"/>
        <v>2750.505373018108</v>
      </c>
    </row>
    <row r="169" spans="1:5" x14ac:dyDescent="0.3">
      <c r="A169" s="35">
        <v>45657</v>
      </c>
      <c r="C169" s="4">
        <f t="shared" si="0"/>
        <v>2681.3527851458884</v>
      </c>
      <c r="D169" s="4">
        <f t="shared" si="1"/>
        <v>2609.424077801586</v>
      </c>
      <c r="E169" s="4">
        <f t="shared" si="2"/>
        <v>2753.2814924901909</v>
      </c>
    </row>
    <row r="170" spans="1:5" x14ac:dyDescent="0.3">
      <c r="A170" s="35">
        <v>45688</v>
      </c>
      <c r="C170" s="4">
        <f t="shared" si="0"/>
        <v>2682.4924845269675</v>
      </c>
      <c r="D170" s="4">
        <f t="shared" si="1"/>
        <v>2609.044294854556</v>
      </c>
      <c r="E170" s="4">
        <f t="shared" si="2"/>
        <v>2755.9406741993789</v>
      </c>
    </row>
    <row r="171" spans="1:5" x14ac:dyDescent="0.3">
      <c r="A171" s="35">
        <v>45716</v>
      </c>
      <c r="C171" s="4">
        <f t="shared" si="0"/>
        <v>2683.5218904195544</v>
      </c>
      <c r="D171" s="4">
        <f t="shared" si="1"/>
        <v>2608.7251816386524</v>
      </c>
      <c r="E171" s="4">
        <f t="shared" si="2"/>
        <v>2758.3185992004564</v>
      </c>
    </row>
    <row r="172" spans="1:5" x14ac:dyDescent="0.3">
      <c r="A172" s="35">
        <v>45747</v>
      </c>
      <c r="C172" s="4">
        <f t="shared" si="0"/>
        <v>2684.7718832891246</v>
      </c>
      <c r="D172" s="4">
        <f t="shared" si="1"/>
        <v>2608.3668459524783</v>
      </c>
      <c r="E172" s="4">
        <f t="shared" si="2"/>
        <v>2761.1769206257709</v>
      </c>
    </row>
    <row r="173" spans="1:5" x14ac:dyDescent="0.3">
      <c r="A173" s="35">
        <v>45777</v>
      </c>
      <c r="C173" s="4">
        <f t="shared" si="0"/>
        <v>2685.8748181740393</v>
      </c>
      <c r="D173" s="4">
        <f t="shared" si="1"/>
        <v>2608.0753420228389</v>
      </c>
      <c r="E173" s="4">
        <f t="shared" si="2"/>
        <v>2763.6742943252398</v>
      </c>
    </row>
    <row r="174" spans="1:5" x14ac:dyDescent="0.3">
      <c r="A174" s="35">
        <v>45808</v>
      </c>
      <c r="C174" s="4">
        <f t="shared" si="0"/>
        <v>2687.0512820512822</v>
      </c>
      <c r="D174" s="4">
        <f t="shared" si="1"/>
        <v>2607.7887040942319</v>
      </c>
      <c r="E174" s="4">
        <f t="shared" si="2"/>
        <v>2766.3138600083325</v>
      </c>
    </row>
    <row r="175" spans="1:5" x14ac:dyDescent="0.3">
      <c r="A175" s="35">
        <v>45838</v>
      </c>
      <c r="C175" s="4">
        <f t="shared" si="0"/>
        <v>2688.1542169361969</v>
      </c>
      <c r="D175" s="4">
        <f t="shared" si="1"/>
        <v>2607.5414079126017</v>
      </c>
      <c r="E175" s="4">
        <f t="shared" si="2"/>
        <v>2768.7670259597921</v>
      </c>
    </row>
    <row r="176" spans="1:5" x14ac:dyDescent="0.3">
      <c r="A176" s="35">
        <v>45869</v>
      </c>
      <c r="C176" s="4">
        <f t="shared" si="0"/>
        <v>2689.3306808134394</v>
      </c>
      <c r="D176" s="4">
        <f t="shared" si="1"/>
        <v>2607.2994699730557</v>
      </c>
      <c r="E176" s="4">
        <f t="shared" si="2"/>
        <v>2771.361891653823</v>
      </c>
    </row>
    <row r="177" spans="1:5" x14ac:dyDescent="0.3">
      <c r="A177" s="35">
        <v>45900</v>
      </c>
      <c r="C177" s="4">
        <f t="shared" si="0"/>
        <v>2690.4703801945179</v>
      </c>
      <c r="D177" s="4">
        <f t="shared" si="1"/>
        <v>2607.0854083126278</v>
      </c>
      <c r="E177" s="4">
        <f t="shared" si="2"/>
        <v>2773.8553520764081</v>
      </c>
    </row>
    <row r="178" spans="1:5" x14ac:dyDescent="0.3">
      <c r="A178" s="35">
        <v>45930</v>
      </c>
      <c r="C178" s="4">
        <f t="shared" si="0"/>
        <v>2691.5733150794331</v>
      </c>
      <c r="D178" s="4">
        <f t="shared" si="1"/>
        <v>2606.8963686715219</v>
      </c>
      <c r="E178" s="4">
        <f t="shared" si="2"/>
        <v>2776.2502614873442</v>
      </c>
    </row>
    <row r="179" spans="1:5" x14ac:dyDescent="0.3">
      <c r="A179" s="35">
        <v>45961</v>
      </c>
      <c r="C179" s="4">
        <f t="shared" si="0"/>
        <v>2692.7497789566755</v>
      </c>
      <c r="D179" s="4">
        <f t="shared" si="1"/>
        <v>2606.7135755402337</v>
      </c>
      <c r="E179" s="4">
        <f t="shared" si="2"/>
        <v>2778.7859823731173</v>
      </c>
    </row>
    <row r="180" spans="1:5" x14ac:dyDescent="0.3">
      <c r="A180" s="35">
        <v>45991</v>
      </c>
      <c r="C180" s="4">
        <f t="shared" si="0"/>
        <v>2693.8527138415902</v>
      </c>
      <c r="D180" s="4">
        <f t="shared" si="1"/>
        <v>2606.5589336268476</v>
      </c>
      <c r="E180" s="4">
        <f t="shared" si="2"/>
        <v>2781.1464940563328</v>
      </c>
    </row>
    <row r="181" spans="1:5" x14ac:dyDescent="0.3">
      <c r="A181" s="35">
        <v>46022</v>
      </c>
      <c r="C181" s="4">
        <f t="shared" si="0"/>
        <v>2695.0291777188331</v>
      </c>
      <c r="D181" s="4">
        <f t="shared" si="1"/>
        <v>2606.4111870282591</v>
      </c>
      <c r="E181" s="4">
        <f t="shared" si="2"/>
        <v>2783.6471684094072</v>
      </c>
    </row>
    <row r="182" spans="1:5" x14ac:dyDescent="0.3">
      <c r="A182" s="35">
        <v>46053</v>
      </c>
      <c r="C182" s="4">
        <f t="shared" si="0"/>
        <v>2696.1688770999117</v>
      </c>
      <c r="D182" s="4">
        <f t="shared" si="1"/>
        <v>2606.2841521780801</v>
      </c>
      <c r="E182" s="4">
        <f t="shared" si="2"/>
        <v>2786.0536020217432</v>
      </c>
    </row>
    <row r="183" spans="1:5" x14ac:dyDescent="0.3">
      <c r="A183" s="35">
        <v>46081</v>
      </c>
      <c r="C183" s="4">
        <f t="shared" si="0"/>
        <v>2697.1982829924987</v>
      </c>
      <c r="D183" s="4">
        <f t="shared" si="1"/>
        <v>2606.1823923148072</v>
      </c>
      <c r="E183" s="4">
        <f t="shared" si="2"/>
        <v>2788.2141736701901</v>
      </c>
    </row>
    <row r="184" spans="1:5" x14ac:dyDescent="0.3">
      <c r="A184" s="35">
        <v>46112</v>
      </c>
      <c r="C184" s="4">
        <f t="shared" si="0"/>
        <v>2698.4482758620688</v>
      </c>
      <c r="D184" s="4">
        <f t="shared" si="1"/>
        <v>2606.0750767488767</v>
      </c>
      <c r="E184" s="4">
        <f t="shared" si="2"/>
        <v>2790.821474975261</v>
      </c>
    </row>
    <row r="185" spans="1:5" x14ac:dyDescent="0.3">
      <c r="A185" s="35">
        <v>46142</v>
      </c>
      <c r="C185" s="4">
        <f t="shared" si="0"/>
        <v>2699.551210746984</v>
      </c>
      <c r="D185" s="4">
        <f t="shared" si="1"/>
        <v>2605.9942710512546</v>
      </c>
      <c r="E185" s="4">
        <f t="shared" si="2"/>
        <v>2793.1081504427134</v>
      </c>
    </row>
    <row r="186" spans="1:5" x14ac:dyDescent="0.3">
      <c r="A186" s="35">
        <v>46173</v>
      </c>
      <c r="C186" s="4">
        <f t="shared" si="0"/>
        <v>2700.7276746242264</v>
      </c>
      <c r="D186" s="4">
        <f t="shared" si="1"/>
        <v>2605.9220538664158</v>
      </c>
      <c r="E186" s="4">
        <f t="shared" si="2"/>
        <v>2795.5332953820371</v>
      </c>
    </row>
    <row r="187" spans="1:5" x14ac:dyDescent="0.3">
      <c r="A187" s="35">
        <v>46203</v>
      </c>
      <c r="C187" s="4">
        <f t="shared" si="0"/>
        <v>2701.8306095091411</v>
      </c>
      <c r="D187" s="4">
        <f t="shared" si="1"/>
        <v>2605.8668217690383</v>
      </c>
      <c r="E187" s="4">
        <f t="shared" si="2"/>
        <v>2797.794397249244</v>
      </c>
    </row>
    <row r="188" spans="1:5" x14ac:dyDescent="0.3">
      <c r="A188" s="35">
        <v>46234</v>
      </c>
      <c r="C188" s="4">
        <f t="shared" si="0"/>
        <v>2703.0070733863836</v>
      </c>
      <c r="D188" s="4">
        <f t="shared" si="1"/>
        <v>2605.8208573024453</v>
      </c>
      <c r="E188" s="4">
        <f t="shared" si="2"/>
        <v>2800.1932894703218</v>
      </c>
    </row>
    <row r="189" spans="1:5" x14ac:dyDescent="0.3">
      <c r="A189" s="35">
        <v>46265</v>
      </c>
      <c r="C189" s="4">
        <f t="shared" si="0"/>
        <v>2704.1467727674626</v>
      </c>
      <c r="D189" s="4">
        <f t="shared" si="1"/>
        <v>2605.7885093367931</v>
      </c>
      <c r="E189" s="4">
        <f t="shared" si="2"/>
        <v>2802.5050361981321</v>
      </c>
    </row>
    <row r="190" spans="1:5" x14ac:dyDescent="0.3">
      <c r="A190" s="35">
        <v>46295</v>
      </c>
      <c r="C190" s="4">
        <f t="shared" si="0"/>
        <v>2705.2497076523773</v>
      </c>
      <c r="D190" s="4">
        <f t="shared" si="1"/>
        <v>2605.7682090998533</v>
      </c>
      <c r="E190" s="4">
        <f t="shared" si="2"/>
        <v>2804.7312062049014</v>
      </c>
    </row>
    <row r="191" spans="1:5" x14ac:dyDescent="0.3">
      <c r="A191" s="35">
        <v>46326</v>
      </c>
      <c r="C191" s="4">
        <f t="shared" si="0"/>
        <v>2706.4261715296198</v>
      </c>
      <c r="D191" s="4">
        <f t="shared" si="1"/>
        <v>2605.7581786814153</v>
      </c>
      <c r="E191" s="4">
        <f t="shared" si="2"/>
        <v>2807.0941643778242</v>
      </c>
    </row>
    <row r="192" spans="1:5" x14ac:dyDescent="0.3">
      <c r="A192" s="35">
        <v>46356</v>
      </c>
      <c r="C192" s="4">
        <f t="shared" si="0"/>
        <v>2707.5291064145345</v>
      </c>
      <c r="D192" s="4">
        <f t="shared" si="1"/>
        <v>2605.7591735958322</v>
      </c>
      <c r="E192" s="4">
        <f t="shared" si="2"/>
        <v>2809.2990392332367</v>
      </c>
    </row>
    <row r="193" spans="1:5" x14ac:dyDescent="0.3">
      <c r="A193" s="35">
        <v>46387</v>
      </c>
      <c r="C193" s="4">
        <f t="shared" si="0"/>
        <v>2708.7055702917773</v>
      </c>
      <c r="D193" s="4">
        <f t="shared" si="1"/>
        <v>2605.7710906494549</v>
      </c>
      <c r="E193" s="4">
        <f t="shared" si="2"/>
        <v>2811.6400499340998</v>
      </c>
    </row>
    <row r="194" spans="1:5" x14ac:dyDescent="0.3">
      <c r="A194" s="35">
        <v>46418</v>
      </c>
      <c r="C194" s="4">
        <f t="shared" si="0"/>
        <v>2709.8452696728559</v>
      </c>
      <c r="D194" s="4">
        <f t="shared" si="1"/>
        <v>2605.7928723779391</v>
      </c>
      <c r="E194" s="4">
        <f t="shared" si="2"/>
        <v>2813.8976669677727</v>
      </c>
    </row>
    <row r="195" spans="1:5" x14ac:dyDescent="0.3">
      <c r="A195" s="35">
        <v>46446</v>
      </c>
      <c r="C195" s="4">
        <f t="shared" si="0"/>
        <v>2710.8746755654429</v>
      </c>
      <c r="D195" s="4">
        <f t="shared" si="1"/>
        <v>2605.8208680081034</v>
      </c>
      <c r="E195" s="4">
        <f t="shared" si="2"/>
        <v>2815.9284831227824</v>
      </c>
    </row>
    <row r="196" spans="1:5" x14ac:dyDescent="0.3">
      <c r="A196" s="35">
        <v>46477</v>
      </c>
      <c r="C196" s="4">
        <f t="shared" si="0"/>
        <v>2712.1246684350131</v>
      </c>
      <c r="D196" s="4">
        <f t="shared" si="1"/>
        <v>2605.8654649893779</v>
      </c>
      <c r="E196" s="4">
        <f t="shared" si="2"/>
        <v>2818.3838718806483</v>
      </c>
    </row>
    <row r="197" spans="1:5" x14ac:dyDescent="0.3">
      <c r="A197" s="35">
        <v>46507</v>
      </c>
      <c r="C197" s="4">
        <f t="shared" si="0"/>
        <v>2713.2276033199282</v>
      </c>
      <c r="D197" s="4">
        <f t="shared" si="1"/>
        <v>2605.9138828374344</v>
      </c>
      <c r="E197" s="4">
        <f t="shared" si="2"/>
        <v>2820.5413238024221</v>
      </c>
    </row>
    <row r="198" spans="1:5" x14ac:dyDescent="0.3">
      <c r="A198" s="35">
        <v>46538</v>
      </c>
      <c r="C198" s="4">
        <f t="shared" si="0"/>
        <v>2714.4040671971707</v>
      </c>
      <c r="D198" s="4">
        <f t="shared" si="1"/>
        <v>2605.9747850510103</v>
      </c>
      <c r="E198" s="4">
        <f t="shared" si="2"/>
        <v>2822.8333493433311</v>
      </c>
    </row>
    <row r="199" spans="1:5" x14ac:dyDescent="0.3">
      <c r="A199" s="35">
        <v>46568</v>
      </c>
      <c r="C199" s="4">
        <f t="shared" si="0"/>
        <v>2715.5070020820854</v>
      </c>
      <c r="D199" s="4">
        <f t="shared" si="1"/>
        <v>2606.0401800902468</v>
      </c>
      <c r="E199" s="4">
        <f t="shared" si="2"/>
        <v>2824.9738240739239</v>
      </c>
    </row>
    <row r="200" spans="1:5" x14ac:dyDescent="0.3">
      <c r="A200" s="35">
        <v>46599</v>
      </c>
      <c r="C200" s="4">
        <f t="shared" si="0"/>
        <v>2716.6834659593278</v>
      </c>
      <c r="D200" s="4">
        <f t="shared" si="1"/>
        <v>2606.1186546668237</v>
      </c>
      <c r="E200" s="4">
        <f t="shared" si="2"/>
        <v>2827.248277251832</v>
      </c>
    </row>
    <row r="201" spans="1:5" x14ac:dyDescent="0.3">
      <c r="A201" s="35">
        <v>46630</v>
      </c>
      <c r="C201" s="4">
        <f t="shared" si="0"/>
        <v>2717.8231653404068</v>
      </c>
      <c r="D201" s="4">
        <f t="shared" si="1"/>
        <v>2606.2029198732534</v>
      </c>
      <c r="E201" s="4">
        <f t="shared" si="2"/>
        <v>2829.4434108075602</v>
      </c>
    </row>
    <row r="202" spans="1:5" x14ac:dyDescent="0.3">
      <c r="A202" s="35">
        <v>46660</v>
      </c>
      <c r="C202" s="4">
        <f t="shared" si="0"/>
        <v>2718.9261002253215</v>
      </c>
      <c r="D202" s="4">
        <f t="shared" si="1"/>
        <v>2606.2919687931853</v>
      </c>
      <c r="E202" s="4">
        <f t="shared" si="2"/>
        <v>2831.5602316574577</v>
      </c>
    </row>
    <row r="203" spans="1:5" x14ac:dyDescent="0.3">
      <c r="A203" s="35">
        <v>46691</v>
      </c>
      <c r="C203" s="4">
        <f t="shared" si="0"/>
        <v>2720.102564102564</v>
      </c>
      <c r="D203" s="4">
        <f t="shared" si="1"/>
        <v>2606.3949572698139</v>
      </c>
      <c r="E203" s="4">
        <f t="shared" si="2"/>
        <v>2833.8101709353141</v>
      </c>
    </row>
    <row r="204" spans="1:5" x14ac:dyDescent="0.3">
      <c r="A204" s="35">
        <v>46721</v>
      </c>
      <c r="C204" s="4">
        <f t="shared" si="0"/>
        <v>2721.2054989874791</v>
      </c>
      <c r="D204" s="4">
        <f t="shared" si="1"/>
        <v>2606.4986904987409</v>
      </c>
      <c r="E204" s="4">
        <f t="shared" si="2"/>
        <v>2835.9123074762174</v>
      </c>
    </row>
    <row r="205" spans="1:5" x14ac:dyDescent="0.3">
      <c r="A205" s="35">
        <v>46752</v>
      </c>
      <c r="C205" s="4">
        <f t="shared" si="0"/>
        <v>2722.3819628647216</v>
      </c>
      <c r="D205" s="4">
        <f t="shared" si="1"/>
        <v>2606.616914925854</v>
      </c>
      <c r="E205" s="4">
        <f t="shared" si="2"/>
        <v>2838.1470108035892</v>
      </c>
    </row>
    <row r="206" spans="1:5" x14ac:dyDescent="0.3">
      <c r="A206" s="35">
        <v>46783</v>
      </c>
      <c r="C206" s="4">
        <f t="shared" si="0"/>
        <v>2723.5216622458001</v>
      </c>
      <c r="D206" s="4">
        <f t="shared" si="1"/>
        <v>2606.7386142454357</v>
      </c>
      <c r="E206" s="4">
        <f t="shared" si="2"/>
        <v>2840.3047102461646</v>
      </c>
    </row>
    <row r="207" spans="1:5" x14ac:dyDescent="0.3">
      <c r="A207" s="35">
        <v>46812</v>
      </c>
      <c r="C207" s="4">
        <f t="shared" si="0"/>
        <v>2724.587832634551</v>
      </c>
      <c r="D207" s="4">
        <f t="shared" si="1"/>
        <v>2606.8586520767462</v>
      </c>
      <c r="E207" s="4">
        <f t="shared" si="2"/>
        <v>2842.3170131923557</v>
      </c>
    </row>
    <row r="208" spans="1:5" x14ac:dyDescent="0.3">
      <c r="A208" s="35">
        <v>46843</v>
      </c>
      <c r="C208" s="4">
        <f t="shared" si="0"/>
        <v>2725.8010610079577</v>
      </c>
      <c r="D208" s="4">
        <f t="shared" si="1"/>
        <v>2607.0025263100761</v>
      </c>
      <c r="E208" s="4">
        <f t="shared" si="2"/>
        <v>2844.5995957058394</v>
      </c>
    </row>
    <row r="209" spans="1:5" x14ac:dyDescent="0.3">
      <c r="A209" s="35">
        <v>46873</v>
      </c>
      <c r="C209" s="4">
        <f t="shared" si="0"/>
        <v>2726.9039958928724</v>
      </c>
      <c r="D209" s="4">
        <f t="shared" si="1"/>
        <v>2607.1396843741331</v>
      </c>
      <c r="E209" s="4">
        <f t="shared" si="2"/>
        <v>2846.6683074116117</v>
      </c>
    </row>
    <row r="210" spans="1:5" x14ac:dyDescent="0.3">
      <c r="A210" s="35">
        <v>46904</v>
      </c>
      <c r="C210" s="4">
        <f t="shared" si="0"/>
        <v>2728.0804597701149</v>
      </c>
      <c r="D210" s="4">
        <f t="shared" si="1"/>
        <v>2607.2926388971714</v>
      </c>
      <c r="E210" s="4">
        <f t="shared" si="2"/>
        <v>2848.8682806430584</v>
      </c>
    </row>
    <row r="211" spans="1:5" x14ac:dyDescent="0.3">
      <c r="A211" s="35">
        <v>46934</v>
      </c>
      <c r="C211" s="4">
        <f t="shared" ref="C211:C274" si="3">_xlfn.FORECAST.ETS(A211,$B$2:$B$145,$A$2:$A$145,1,1)</f>
        <v>2729.1833946550296</v>
      </c>
      <c r="D211" s="4">
        <f t="shared" ref="D211:D274" si="4">C211-_xlfn.FORECAST.ETS.CONFINT(A211,$B$2:$B$145,$A$2:$A$145,0.95,1,1)</f>
        <v>2607.4420065988975</v>
      </c>
      <c r="E211" s="4">
        <f t="shared" ref="E211:E274" si="5">C211+_xlfn.FORECAST.ETS.CONFINT(A211,$B$2:$B$145,$A$2:$A$145,0.95,1,1)</f>
        <v>2850.9247827111617</v>
      </c>
    </row>
    <row r="212" spans="1:5" x14ac:dyDescent="0.3">
      <c r="A212" s="35">
        <v>46965</v>
      </c>
      <c r="C212" s="4">
        <f t="shared" si="3"/>
        <v>2730.3598585322725</v>
      </c>
      <c r="D212" s="4">
        <f t="shared" si="4"/>
        <v>2607.6076644227492</v>
      </c>
      <c r="E212" s="4">
        <f t="shared" si="5"/>
        <v>2853.1120526417958</v>
      </c>
    </row>
    <row r="213" spans="1:5" x14ac:dyDescent="0.3">
      <c r="A213" s="35">
        <v>46996</v>
      </c>
      <c r="C213" s="4">
        <f t="shared" si="3"/>
        <v>2731.4995579133511</v>
      </c>
      <c r="D213" s="4">
        <f t="shared" si="4"/>
        <v>2607.7741438572298</v>
      </c>
      <c r="E213" s="4">
        <f t="shared" si="5"/>
        <v>2855.2249719694723</v>
      </c>
    </row>
    <row r="214" spans="1:5" x14ac:dyDescent="0.3">
      <c r="A214" s="35">
        <v>47026</v>
      </c>
      <c r="C214" s="4">
        <f t="shared" si="3"/>
        <v>2732.6024927982658</v>
      </c>
      <c r="D214" s="4">
        <f t="shared" si="4"/>
        <v>2607.9407376803515</v>
      </c>
      <c r="E214" s="4">
        <f t="shared" si="5"/>
        <v>2857.26424791618</v>
      </c>
    </row>
    <row r="215" spans="1:5" x14ac:dyDescent="0.3">
      <c r="A215" s="35">
        <v>47057</v>
      </c>
      <c r="C215" s="4">
        <f t="shared" si="3"/>
        <v>2733.7789566755082</v>
      </c>
      <c r="D215" s="4">
        <f t="shared" si="4"/>
        <v>2608.1243331656106</v>
      </c>
      <c r="E215" s="4">
        <f t="shared" si="5"/>
        <v>2859.4335801854058</v>
      </c>
    </row>
    <row r="216" spans="1:5" x14ac:dyDescent="0.3">
      <c r="A216" s="35">
        <v>47087</v>
      </c>
      <c r="C216" s="4">
        <f t="shared" si="3"/>
        <v>2734.8818915604234</v>
      </c>
      <c r="D216" s="4">
        <f t="shared" si="4"/>
        <v>2608.3017468461376</v>
      </c>
      <c r="E216" s="4">
        <f t="shared" si="5"/>
        <v>2861.4620362747091</v>
      </c>
    </row>
    <row r="217" spans="1:5" x14ac:dyDescent="0.3">
      <c r="A217" s="35">
        <v>47118</v>
      </c>
      <c r="C217" s="4">
        <f t="shared" si="3"/>
        <v>2736.0583554376658</v>
      </c>
      <c r="D217" s="4">
        <f t="shared" si="4"/>
        <v>2608.4966180018037</v>
      </c>
      <c r="E217" s="4">
        <f t="shared" si="5"/>
        <v>2863.6200928735279</v>
      </c>
    </row>
    <row r="218" spans="1:5" x14ac:dyDescent="0.3">
      <c r="A218" s="35">
        <v>47149</v>
      </c>
      <c r="C218" s="4">
        <f t="shared" si="3"/>
        <v>2737.1980548187444</v>
      </c>
      <c r="D218" s="4">
        <f t="shared" si="4"/>
        <v>2608.6907342683376</v>
      </c>
      <c r="E218" s="4">
        <f t="shared" si="5"/>
        <v>2865.7053753691512</v>
      </c>
    </row>
    <row r="219" spans="1:5" x14ac:dyDescent="0.3">
      <c r="A219" s="35">
        <v>47177</v>
      </c>
      <c r="C219" s="4">
        <f t="shared" si="3"/>
        <v>2738.2274607113318</v>
      </c>
      <c r="D219" s="4">
        <f t="shared" si="4"/>
        <v>2608.8704252855109</v>
      </c>
      <c r="E219" s="4">
        <f t="shared" si="5"/>
        <v>2867.5844961371527</v>
      </c>
    </row>
    <row r="220" spans="1:5" x14ac:dyDescent="0.3">
      <c r="A220" s="35">
        <v>47208</v>
      </c>
      <c r="C220" s="4">
        <f t="shared" si="3"/>
        <v>2739.477453580902</v>
      </c>
      <c r="D220" s="4">
        <f t="shared" si="4"/>
        <v>2609.0943280958245</v>
      </c>
      <c r="E220" s="4">
        <f t="shared" si="5"/>
        <v>2869.8605790659794</v>
      </c>
    </row>
    <row r="221" spans="1:5" x14ac:dyDescent="0.3">
      <c r="A221" s="35">
        <v>47238</v>
      </c>
      <c r="C221" s="4">
        <f t="shared" si="3"/>
        <v>2740.5803884658167</v>
      </c>
      <c r="D221" s="4">
        <f t="shared" si="4"/>
        <v>2609.2967299131165</v>
      </c>
      <c r="E221" s="4">
        <f t="shared" si="5"/>
        <v>2871.8640470185169</v>
      </c>
    </row>
    <row r="222" spans="1:5" x14ac:dyDescent="0.3">
      <c r="A222" s="35">
        <v>47269</v>
      </c>
      <c r="C222" s="4">
        <f t="shared" si="3"/>
        <v>2741.7568523430591</v>
      </c>
      <c r="D222" s="4">
        <f t="shared" si="4"/>
        <v>2609.5176676463716</v>
      </c>
      <c r="E222" s="4">
        <f t="shared" si="5"/>
        <v>2873.9960370397466</v>
      </c>
    </row>
    <row r="223" spans="1:5" x14ac:dyDescent="0.3">
      <c r="A223" s="35">
        <v>47299</v>
      </c>
      <c r="C223" s="4">
        <f t="shared" si="3"/>
        <v>2742.8597872279743</v>
      </c>
      <c r="D223" s="4">
        <f t="shared" si="4"/>
        <v>2609.7293218475311</v>
      </c>
      <c r="E223" s="4">
        <f t="shared" si="5"/>
        <v>2875.9902526084174</v>
      </c>
    </row>
    <row r="224" spans="1:5" x14ac:dyDescent="0.3">
      <c r="A224" s="35">
        <v>47330</v>
      </c>
      <c r="C224" s="4">
        <f t="shared" si="3"/>
        <v>2744.0362511052167</v>
      </c>
      <c r="D224" s="4">
        <f t="shared" si="4"/>
        <v>2609.9599202602753</v>
      </c>
      <c r="E224" s="4">
        <f t="shared" si="5"/>
        <v>2878.1125819501581</v>
      </c>
    </row>
    <row r="225" spans="1:5" x14ac:dyDescent="0.3">
      <c r="A225" s="35">
        <v>47361</v>
      </c>
      <c r="C225" s="4">
        <f t="shared" si="3"/>
        <v>2745.1759504862953</v>
      </c>
      <c r="D225" s="4">
        <f t="shared" si="4"/>
        <v>2610.1878934249635</v>
      </c>
      <c r="E225" s="4">
        <f t="shared" si="5"/>
        <v>2880.1640075476271</v>
      </c>
    </row>
    <row r="226" spans="1:5" x14ac:dyDescent="0.3">
      <c r="A226" s="35">
        <v>47391</v>
      </c>
      <c r="C226" s="4">
        <f t="shared" si="3"/>
        <v>2746.27888537121</v>
      </c>
      <c r="D226" s="4">
        <f t="shared" si="4"/>
        <v>2610.412714675409</v>
      </c>
      <c r="E226" s="4">
        <f t="shared" si="5"/>
        <v>2882.145056067011</v>
      </c>
    </row>
    <row r="227" spans="1:5" x14ac:dyDescent="0.3">
      <c r="A227" s="35">
        <v>47422</v>
      </c>
      <c r="C227" s="4">
        <f t="shared" si="3"/>
        <v>2747.4553492484529</v>
      </c>
      <c r="D227" s="4">
        <f t="shared" si="4"/>
        <v>2610.6570694131501</v>
      </c>
      <c r="E227" s="4">
        <f t="shared" si="5"/>
        <v>2884.2536290837556</v>
      </c>
    </row>
    <row r="228" spans="1:5" x14ac:dyDescent="0.3">
      <c r="A228" s="35">
        <v>47452</v>
      </c>
      <c r="C228" s="4">
        <f t="shared" si="3"/>
        <v>2748.5582841333676</v>
      </c>
      <c r="D228" s="4">
        <f t="shared" si="4"/>
        <v>2610.8902286483039</v>
      </c>
      <c r="E228" s="4">
        <f t="shared" si="5"/>
        <v>2886.2263396184312</v>
      </c>
    </row>
    <row r="229" spans="1:5" x14ac:dyDescent="0.3">
      <c r="A229" s="35">
        <v>47483</v>
      </c>
      <c r="C229" s="4">
        <f t="shared" si="3"/>
        <v>2749.73474801061</v>
      </c>
      <c r="D229" s="4">
        <f t="shared" si="4"/>
        <v>2611.1432994728257</v>
      </c>
      <c r="E229" s="4">
        <f t="shared" si="5"/>
        <v>2888.3261965483944</v>
      </c>
    </row>
    <row r="230" spans="1:5" x14ac:dyDescent="0.3">
      <c r="A230" s="35">
        <v>47514</v>
      </c>
      <c r="C230" s="4">
        <f t="shared" si="3"/>
        <v>2750.8744473916886</v>
      </c>
      <c r="D230" s="4">
        <f t="shared" si="4"/>
        <v>2611.3926002012699</v>
      </c>
      <c r="E230" s="4">
        <f t="shared" si="5"/>
        <v>2890.3562945821072</v>
      </c>
    </row>
    <row r="231" spans="1:5" x14ac:dyDescent="0.3">
      <c r="A231" s="35">
        <v>47542</v>
      </c>
      <c r="C231" s="4">
        <f t="shared" si="3"/>
        <v>2751.903853284276</v>
      </c>
      <c r="D231" s="4">
        <f t="shared" si="4"/>
        <v>2611.6211585692654</v>
      </c>
      <c r="E231" s="4">
        <f t="shared" si="5"/>
        <v>2892.1865479992866</v>
      </c>
    </row>
    <row r="232" spans="1:5" x14ac:dyDescent="0.3">
      <c r="A232" s="35">
        <v>47573</v>
      </c>
      <c r="C232" s="4">
        <f t="shared" si="3"/>
        <v>2753.1538461538462</v>
      </c>
      <c r="D232" s="4">
        <f t="shared" si="4"/>
        <v>2611.903175642005</v>
      </c>
      <c r="E232" s="4">
        <f t="shared" si="5"/>
        <v>2894.4045166656874</v>
      </c>
    </row>
    <row r="233" spans="1:5" x14ac:dyDescent="0.3">
      <c r="A233" s="35">
        <v>47603</v>
      </c>
      <c r="C233" s="4">
        <f t="shared" si="3"/>
        <v>2754.2567810387609</v>
      </c>
      <c r="D233" s="4">
        <f t="shared" si="4"/>
        <v>2612.1557902592067</v>
      </c>
      <c r="E233" s="4">
        <f t="shared" si="5"/>
        <v>2896.3577718183151</v>
      </c>
    </row>
    <row r="234" spans="1:5" x14ac:dyDescent="0.3">
      <c r="A234" s="35">
        <v>47634</v>
      </c>
      <c r="C234" s="4">
        <f t="shared" si="3"/>
        <v>2755.4332449160033</v>
      </c>
      <c r="D234" s="4">
        <f t="shared" si="4"/>
        <v>2612.4292134021125</v>
      </c>
      <c r="E234" s="4">
        <f t="shared" si="5"/>
        <v>2898.4372764298942</v>
      </c>
    </row>
    <row r="235" spans="1:5" x14ac:dyDescent="0.3">
      <c r="A235" s="35">
        <v>47664</v>
      </c>
      <c r="C235" s="4">
        <f t="shared" si="3"/>
        <v>2756.5361798009185</v>
      </c>
      <c r="D235" s="4">
        <f t="shared" si="4"/>
        <v>2612.6891020926978</v>
      </c>
      <c r="E235" s="4">
        <f t="shared" si="5"/>
        <v>2900.3832575091392</v>
      </c>
    </row>
    <row r="236" spans="1:5" x14ac:dyDescent="0.3">
      <c r="A236" s="35">
        <v>47695</v>
      </c>
      <c r="C236" s="4">
        <f t="shared" si="3"/>
        <v>2757.7126436781609</v>
      </c>
      <c r="D236" s="4">
        <f t="shared" si="4"/>
        <v>2612.9701398756142</v>
      </c>
      <c r="E236" s="4">
        <f t="shared" si="5"/>
        <v>2902.4551474807076</v>
      </c>
    </row>
    <row r="237" spans="1:5" x14ac:dyDescent="0.3">
      <c r="A237" s="35">
        <v>47726</v>
      </c>
      <c r="C237" s="4">
        <f t="shared" si="3"/>
        <v>2758.8523430592395</v>
      </c>
      <c r="D237" s="4">
        <f t="shared" si="4"/>
        <v>2613.2460159161005</v>
      </c>
      <c r="E237" s="4">
        <f t="shared" si="5"/>
        <v>2904.4586702023785</v>
      </c>
    </row>
    <row r="238" spans="1:5" x14ac:dyDescent="0.3">
      <c r="A238" s="35">
        <v>47756</v>
      </c>
      <c r="C238" s="4">
        <f t="shared" si="3"/>
        <v>2759.9552779441547</v>
      </c>
      <c r="D238" s="4">
        <f t="shared" si="4"/>
        <v>2613.5163216404449</v>
      </c>
      <c r="E238" s="4">
        <f t="shared" si="5"/>
        <v>2906.3942342478645</v>
      </c>
    </row>
    <row r="239" spans="1:5" x14ac:dyDescent="0.3">
      <c r="A239" s="35">
        <v>47787</v>
      </c>
      <c r="C239" s="4">
        <f t="shared" si="3"/>
        <v>2761.1317418213971</v>
      </c>
      <c r="D239" s="4">
        <f t="shared" si="4"/>
        <v>2613.8082690495899</v>
      </c>
      <c r="E239" s="4">
        <f t="shared" si="5"/>
        <v>2908.4552145932043</v>
      </c>
    </row>
    <row r="240" spans="1:5" x14ac:dyDescent="0.3">
      <c r="A240" s="35">
        <v>47817</v>
      </c>
      <c r="C240" s="4">
        <f t="shared" si="3"/>
        <v>2762.2346767063118</v>
      </c>
      <c r="D240" s="4">
        <f t="shared" si="4"/>
        <v>2614.0852109037564</v>
      </c>
      <c r="E240" s="4">
        <f t="shared" si="5"/>
        <v>2910.3841425088672</v>
      </c>
    </row>
    <row r="241" spans="1:5" x14ac:dyDescent="0.3">
      <c r="A241" s="35">
        <v>47848</v>
      </c>
      <c r="C241" s="4">
        <f t="shared" si="3"/>
        <v>2763.4111405835542</v>
      </c>
      <c r="D241" s="4">
        <f t="shared" si="4"/>
        <v>2614.3841112124101</v>
      </c>
      <c r="E241" s="4">
        <f t="shared" si="5"/>
        <v>2912.4381699546984</v>
      </c>
    </row>
    <row r="242" spans="1:5" x14ac:dyDescent="0.3">
      <c r="A242" s="35">
        <v>47879</v>
      </c>
      <c r="C242" s="4">
        <f t="shared" si="3"/>
        <v>2764.5508399646333</v>
      </c>
      <c r="D242" s="4">
        <f t="shared" si="4"/>
        <v>2614.6769797002858</v>
      </c>
      <c r="E242" s="4">
        <f t="shared" si="5"/>
        <v>2914.4247002289808</v>
      </c>
    </row>
    <row r="243" spans="1:5" x14ac:dyDescent="0.3">
      <c r="A243" s="35">
        <v>47907</v>
      </c>
      <c r="C243" s="4">
        <f t="shared" si="3"/>
        <v>2765.5802458572202</v>
      </c>
      <c r="D243" s="4">
        <f t="shared" si="4"/>
        <v>2614.9442099702255</v>
      </c>
      <c r="E243" s="4">
        <f t="shared" si="5"/>
        <v>2916.2162817442149</v>
      </c>
    </row>
    <row r="244" spans="1:5" x14ac:dyDescent="0.3">
      <c r="A244" s="35">
        <v>47938</v>
      </c>
      <c r="C244" s="4">
        <f t="shared" si="3"/>
        <v>2766.8302387267904</v>
      </c>
      <c r="D244" s="4">
        <f t="shared" si="4"/>
        <v>2615.2723280748255</v>
      </c>
      <c r="E244" s="4">
        <f t="shared" si="5"/>
        <v>2918.3881493787553</v>
      </c>
    </row>
    <row r="245" spans="1:5" x14ac:dyDescent="0.3">
      <c r="A245" s="35">
        <v>47968</v>
      </c>
      <c r="C245" s="4">
        <f t="shared" si="3"/>
        <v>2767.9331736117051</v>
      </c>
      <c r="D245" s="4">
        <f t="shared" si="4"/>
        <v>2615.5648732514669</v>
      </c>
      <c r="E245" s="4">
        <f t="shared" si="5"/>
        <v>2920.3014739719433</v>
      </c>
    </row>
    <row r="246" spans="1:5" x14ac:dyDescent="0.3">
      <c r="A246" s="35">
        <v>47999</v>
      </c>
      <c r="C246" s="4">
        <f t="shared" si="3"/>
        <v>2769.109637488948</v>
      </c>
      <c r="D246" s="4">
        <f t="shared" si="4"/>
        <v>2615.8801306710984</v>
      </c>
      <c r="E246" s="4">
        <f t="shared" si="5"/>
        <v>2922.3391443067976</v>
      </c>
    </row>
    <row r="247" spans="1:5" x14ac:dyDescent="0.3">
      <c r="A247" s="35">
        <v>48029</v>
      </c>
      <c r="C247" s="4">
        <f t="shared" si="3"/>
        <v>2770.2125723738627</v>
      </c>
      <c r="D247" s="4">
        <f t="shared" si="4"/>
        <v>2616.1785523242602</v>
      </c>
      <c r="E247" s="4">
        <f t="shared" si="5"/>
        <v>2924.2465924234652</v>
      </c>
    </row>
    <row r="248" spans="1:5" x14ac:dyDescent="0.3">
      <c r="A248" s="35">
        <v>48060</v>
      </c>
      <c r="C248" s="4">
        <f t="shared" si="3"/>
        <v>2771.3890362511052</v>
      </c>
      <c r="D248" s="4">
        <f t="shared" si="4"/>
        <v>2616.4999733391946</v>
      </c>
      <c r="E248" s="4">
        <f t="shared" si="5"/>
        <v>2926.2780991630157</v>
      </c>
    </row>
    <row r="249" spans="1:5" x14ac:dyDescent="0.3">
      <c r="A249" s="35">
        <v>48091</v>
      </c>
      <c r="C249" s="4">
        <f t="shared" si="3"/>
        <v>2772.5287356321837</v>
      </c>
      <c r="D249" s="4">
        <f t="shared" si="4"/>
        <v>2616.814285896181</v>
      </c>
      <c r="E249" s="4">
        <f t="shared" si="5"/>
        <v>2928.2431853681865</v>
      </c>
    </row>
    <row r="250" spans="1:5" x14ac:dyDescent="0.3">
      <c r="A250" s="35">
        <v>48121</v>
      </c>
      <c r="C250" s="4">
        <f t="shared" si="3"/>
        <v>2773.6316705170989</v>
      </c>
      <c r="D250" s="4">
        <f t="shared" si="4"/>
        <v>2617.1211633654066</v>
      </c>
      <c r="E250" s="4">
        <f t="shared" si="5"/>
        <v>2930.1421776687912</v>
      </c>
    </row>
    <row r="251" spans="1:5" x14ac:dyDescent="0.3">
      <c r="A251" s="35">
        <v>48152</v>
      </c>
      <c r="C251" s="4">
        <f t="shared" si="3"/>
        <v>2774.8081343943413</v>
      </c>
      <c r="D251" s="4">
        <f t="shared" si="4"/>
        <v>2617.4514564018896</v>
      </c>
      <c r="E251" s="4">
        <f t="shared" si="5"/>
        <v>2932.1648123867931</v>
      </c>
    </row>
    <row r="252" spans="1:5" x14ac:dyDescent="0.3">
      <c r="A252" s="35">
        <v>48182</v>
      </c>
      <c r="C252" s="4">
        <f t="shared" si="3"/>
        <v>2775.911069279256</v>
      </c>
      <c r="D252" s="4">
        <f t="shared" si="4"/>
        <v>2617.7637452614767</v>
      </c>
      <c r="E252" s="4">
        <f t="shared" si="5"/>
        <v>2934.0583932970353</v>
      </c>
    </row>
    <row r="253" spans="1:5" x14ac:dyDescent="0.3">
      <c r="A253" s="35">
        <v>48213</v>
      </c>
      <c r="C253" s="4">
        <f t="shared" si="3"/>
        <v>2777.0875331564985</v>
      </c>
      <c r="D253" s="4">
        <f t="shared" si="4"/>
        <v>2618.0997179243909</v>
      </c>
      <c r="E253" s="4">
        <f t="shared" si="5"/>
        <v>2936.075348388606</v>
      </c>
    </row>
    <row r="254" spans="1:5" x14ac:dyDescent="0.3">
      <c r="A254" s="35">
        <v>48244</v>
      </c>
      <c r="C254" s="4">
        <f t="shared" si="3"/>
        <v>2778.2272325375775</v>
      </c>
      <c r="D254" s="4">
        <f t="shared" si="4"/>
        <v>2618.4278982831256</v>
      </c>
      <c r="E254" s="4">
        <f t="shared" si="5"/>
        <v>2938.0265667920294</v>
      </c>
    </row>
    <row r="255" spans="1:5" x14ac:dyDescent="0.3">
      <c r="A255" s="35">
        <v>48273</v>
      </c>
      <c r="C255" s="4">
        <f t="shared" si="3"/>
        <v>2779.2934029263283</v>
      </c>
      <c r="D255" s="4">
        <f t="shared" si="4"/>
        <v>2618.7372555681568</v>
      </c>
      <c r="E255" s="4">
        <f t="shared" si="5"/>
        <v>2939.8495502844999</v>
      </c>
    </row>
    <row r="256" spans="1:5" x14ac:dyDescent="0.3">
      <c r="A256" s="35">
        <v>48304</v>
      </c>
      <c r="C256" s="4">
        <f t="shared" si="3"/>
        <v>2780.5066312997346</v>
      </c>
      <c r="D256" s="4">
        <f t="shared" si="4"/>
        <v>2619.09214804884</v>
      </c>
      <c r="E256" s="4">
        <f t="shared" si="5"/>
        <v>2941.9211145506292</v>
      </c>
    </row>
    <row r="257" spans="1:5" x14ac:dyDescent="0.3">
      <c r="A257" s="35">
        <v>48334</v>
      </c>
      <c r="C257" s="4">
        <f t="shared" si="3"/>
        <v>2781.6095661846498</v>
      </c>
      <c r="D257" s="4">
        <f t="shared" si="4"/>
        <v>2619.4172358053879</v>
      </c>
      <c r="E257" s="4">
        <f t="shared" si="5"/>
        <v>2943.8018965639117</v>
      </c>
    </row>
    <row r="258" spans="1:5" x14ac:dyDescent="0.3">
      <c r="A258" s="35">
        <v>48365</v>
      </c>
      <c r="C258" s="4">
        <f t="shared" si="3"/>
        <v>2782.7860300618922</v>
      </c>
      <c r="D258" s="4">
        <f t="shared" si="4"/>
        <v>2619.7666475671899</v>
      </c>
      <c r="E258" s="4">
        <f t="shared" si="5"/>
        <v>2945.8054125565945</v>
      </c>
    </row>
    <row r="259" spans="1:5" x14ac:dyDescent="0.3">
      <c r="A259" s="35">
        <v>48395</v>
      </c>
      <c r="C259" s="4">
        <f t="shared" si="3"/>
        <v>2783.8889649468069</v>
      </c>
      <c r="D259" s="4">
        <f t="shared" si="4"/>
        <v>2620.0965828797034</v>
      </c>
      <c r="E259" s="4">
        <f t="shared" si="5"/>
        <v>2947.6813470139105</v>
      </c>
    </row>
    <row r="260" spans="1:5" x14ac:dyDescent="0.3">
      <c r="A260" s="35">
        <v>48426</v>
      </c>
      <c r="C260" s="4">
        <f t="shared" si="3"/>
        <v>2785.0654288240494</v>
      </c>
      <c r="D260" s="4">
        <f t="shared" si="4"/>
        <v>2620.4510867714698</v>
      </c>
      <c r="E260" s="4">
        <f t="shared" si="5"/>
        <v>2949.6797708766289</v>
      </c>
    </row>
    <row r="261" spans="1:5" x14ac:dyDescent="0.3">
      <c r="A261" s="35">
        <v>48457</v>
      </c>
      <c r="C261" s="4">
        <f t="shared" si="3"/>
        <v>2786.2051282051284</v>
      </c>
      <c r="D261" s="4">
        <f t="shared" si="4"/>
        <v>2620.7969406354969</v>
      </c>
      <c r="E261" s="4">
        <f t="shared" si="5"/>
        <v>2951.6133157747599</v>
      </c>
    </row>
    <row r="262" spans="1:5" x14ac:dyDescent="0.3">
      <c r="A262" s="35">
        <v>48487</v>
      </c>
      <c r="C262" s="4">
        <f t="shared" si="3"/>
        <v>2787.3080630900431</v>
      </c>
      <c r="D262" s="4">
        <f t="shared" si="4"/>
        <v>2621.1338772948843</v>
      </c>
      <c r="E262" s="4">
        <f t="shared" si="5"/>
        <v>2953.4822488852019</v>
      </c>
    </row>
    <row r="263" spans="1:5" x14ac:dyDescent="0.3">
      <c r="A263" s="35">
        <v>48518</v>
      </c>
      <c r="C263" s="4">
        <f t="shared" si="3"/>
        <v>2788.4845269672855</v>
      </c>
      <c r="D263" s="4">
        <f t="shared" si="4"/>
        <v>2621.4957377861401</v>
      </c>
      <c r="E263" s="4">
        <f t="shared" si="5"/>
        <v>2955.473316148431</v>
      </c>
    </row>
    <row r="264" spans="1:5" x14ac:dyDescent="0.3">
      <c r="A264" s="35">
        <v>48548</v>
      </c>
      <c r="C264" s="4">
        <f t="shared" si="3"/>
        <v>2789.5874618522002</v>
      </c>
      <c r="D264" s="4">
        <f t="shared" si="4"/>
        <v>2621.8371711260511</v>
      </c>
      <c r="E264" s="4">
        <f t="shared" si="5"/>
        <v>2957.3377525783494</v>
      </c>
    </row>
    <row r="265" spans="1:5" x14ac:dyDescent="0.3">
      <c r="A265" s="35">
        <v>48579</v>
      </c>
      <c r="C265" s="4">
        <f t="shared" si="3"/>
        <v>2790.7639257294431</v>
      </c>
      <c r="D265" s="4">
        <f t="shared" si="4"/>
        <v>2622.2037577076439</v>
      </c>
      <c r="E265" s="4">
        <f t="shared" si="5"/>
        <v>2959.3240937512423</v>
      </c>
    </row>
    <row r="266" spans="1:5" x14ac:dyDescent="0.3">
      <c r="A266" s="35">
        <v>48610</v>
      </c>
      <c r="C266" s="4">
        <f t="shared" si="3"/>
        <v>2791.9036251105217</v>
      </c>
      <c r="D266" s="4">
        <f t="shared" si="4"/>
        <v>2622.5611427943563</v>
      </c>
      <c r="E266" s="4">
        <f t="shared" si="5"/>
        <v>2961.2461074266871</v>
      </c>
    </row>
    <row r="267" spans="1:5" x14ac:dyDescent="0.3">
      <c r="A267" s="35">
        <v>48638</v>
      </c>
      <c r="C267" s="4">
        <f t="shared" si="3"/>
        <v>2792.9330310031087</v>
      </c>
      <c r="D267" s="4">
        <f t="shared" si="4"/>
        <v>2622.8857792441563</v>
      </c>
      <c r="E267" s="4">
        <f t="shared" si="5"/>
        <v>2962.9802827620611</v>
      </c>
    </row>
    <row r="268" spans="1:5" x14ac:dyDescent="0.3">
      <c r="A268" s="35">
        <v>48669</v>
      </c>
      <c r="C268" s="4">
        <f t="shared" si="3"/>
        <v>2794.1830238726789</v>
      </c>
      <c r="D268" s="4">
        <f t="shared" si="4"/>
        <v>2623.2825025323364</v>
      </c>
      <c r="E268" s="4">
        <f t="shared" si="5"/>
        <v>2965.0835452130214</v>
      </c>
    </row>
    <row r="269" spans="1:5" x14ac:dyDescent="0.3">
      <c r="A269" s="35">
        <v>48699</v>
      </c>
      <c r="C269" s="4">
        <f t="shared" si="3"/>
        <v>2795.285958757594</v>
      </c>
      <c r="D269" s="4">
        <f t="shared" si="4"/>
        <v>2623.6346210798542</v>
      </c>
      <c r="E269" s="4">
        <f t="shared" si="5"/>
        <v>2966.9372964353338</v>
      </c>
    </row>
    <row r="270" spans="1:5" x14ac:dyDescent="0.3">
      <c r="A270" s="35">
        <v>48730</v>
      </c>
      <c r="C270" s="4">
        <f t="shared" si="3"/>
        <v>2796.4624226348365</v>
      </c>
      <c r="D270" s="4">
        <f t="shared" si="4"/>
        <v>2624.0124418704791</v>
      </c>
      <c r="E270" s="4">
        <f t="shared" si="5"/>
        <v>2968.9124033991939</v>
      </c>
    </row>
    <row r="271" spans="1:5" x14ac:dyDescent="0.3">
      <c r="A271" s="35">
        <v>48760</v>
      </c>
      <c r="C271" s="4">
        <f t="shared" si="3"/>
        <v>2797.5653575197512</v>
      </c>
      <c r="D271" s="4">
        <f t="shared" si="4"/>
        <v>2624.3686256066403</v>
      </c>
      <c r="E271" s="4">
        <f t="shared" si="5"/>
        <v>2970.762089432862</v>
      </c>
    </row>
    <row r="272" spans="1:5" x14ac:dyDescent="0.3">
      <c r="A272" s="35">
        <v>48791</v>
      </c>
      <c r="C272" s="4">
        <f t="shared" si="3"/>
        <v>2798.7418213969941</v>
      </c>
      <c r="D272" s="4">
        <f t="shared" si="4"/>
        <v>2624.750721870279</v>
      </c>
      <c r="E272" s="4">
        <f t="shared" si="5"/>
        <v>2972.7329209237091</v>
      </c>
    </row>
    <row r="273" spans="1:5" x14ac:dyDescent="0.3">
      <c r="A273" s="35">
        <v>48822</v>
      </c>
      <c r="C273" s="4">
        <f t="shared" si="3"/>
        <v>2799.8815207780726</v>
      </c>
      <c r="D273" s="4">
        <f t="shared" si="4"/>
        <v>2625.1229175906155</v>
      </c>
      <c r="E273" s="4">
        <f t="shared" si="5"/>
        <v>2974.6401239655297</v>
      </c>
    </row>
    <row r="274" spans="1:5" x14ac:dyDescent="0.3">
      <c r="A274" s="35">
        <v>48852</v>
      </c>
      <c r="C274" s="4">
        <f t="shared" si="3"/>
        <v>2800.9844556629873</v>
      </c>
      <c r="D274" s="4">
        <f t="shared" si="4"/>
        <v>2625.4849902529891</v>
      </c>
      <c r="E274" s="4">
        <f t="shared" si="5"/>
        <v>2976.4839210729856</v>
      </c>
    </row>
    <row r="275" spans="1:5" x14ac:dyDescent="0.3">
      <c r="A275" s="35">
        <v>48883</v>
      </c>
      <c r="C275" s="4">
        <f t="shared" ref="C275:C337" si="6">_xlfn.FORECAST.ETS(A275,$B$2:$B$145,$A$2:$A$145,1,1)</f>
        <v>2802.1609195402298</v>
      </c>
      <c r="D275" s="4">
        <f t="shared" ref="D275:D337" si="7">C275-_xlfn.FORECAST.ETS.CONFINT(A275,$B$2:$B$145,$A$2:$A$145,0.95,1,1)</f>
        <v>2625.8732814367504</v>
      </c>
      <c r="E275" s="4">
        <f t="shared" ref="E275:E337" si="8">C275+_xlfn.FORECAST.ETS.CONFINT(A275,$B$2:$B$145,$A$2:$A$145,0.95,1,1)</f>
        <v>2978.4485576437091</v>
      </c>
    </row>
    <row r="276" spans="1:5" x14ac:dyDescent="0.3">
      <c r="A276" s="35">
        <v>48913</v>
      </c>
      <c r="C276" s="4">
        <f t="shared" si="6"/>
        <v>2803.2638544251449</v>
      </c>
      <c r="D276" s="4">
        <f t="shared" si="7"/>
        <v>2626.2391472224076</v>
      </c>
      <c r="E276" s="4">
        <f t="shared" si="8"/>
        <v>2980.2885616278822</v>
      </c>
    </row>
    <row r="277" spans="1:5" x14ac:dyDescent="0.3">
      <c r="A277" s="35">
        <v>48944</v>
      </c>
      <c r="C277" s="4">
        <f t="shared" si="6"/>
        <v>2804.4403183023874</v>
      </c>
      <c r="D277" s="4">
        <f t="shared" si="7"/>
        <v>2626.6314294766989</v>
      </c>
      <c r="E277" s="4">
        <f t="shared" si="8"/>
        <v>2982.2492071280758</v>
      </c>
    </row>
    <row r="278" spans="1:5" x14ac:dyDescent="0.3">
      <c r="A278" s="35">
        <v>48975</v>
      </c>
      <c r="C278" s="4">
        <f t="shared" si="6"/>
        <v>2805.5800176834659</v>
      </c>
      <c r="D278" s="4">
        <f t="shared" si="7"/>
        <v>2627.0133573980006</v>
      </c>
      <c r="E278" s="4">
        <f t="shared" si="8"/>
        <v>2984.1466779689313</v>
      </c>
    </row>
    <row r="279" spans="1:5" x14ac:dyDescent="0.3">
      <c r="A279" s="35">
        <v>49003</v>
      </c>
      <c r="C279" s="4">
        <f t="shared" si="6"/>
        <v>2806.6094235760529</v>
      </c>
      <c r="D279" s="4">
        <f t="shared" si="7"/>
        <v>2627.3598732293917</v>
      </c>
      <c r="E279" s="4">
        <f t="shared" si="8"/>
        <v>2985.8589739227141</v>
      </c>
    </row>
    <row r="280" spans="1:5" x14ac:dyDescent="0.3">
      <c r="A280" s="35">
        <v>49034</v>
      </c>
      <c r="C280" s="4">
        <f t="shared" si="6"/>
        <v>2807.8594164456235</v>
      </c>
      <c r="D280" s="4">
        <f t="shared" si="7"/>
        <v>2627.7827950773994</v>
      </c>
      <c r="E280" s="4">
        <f t="shared" si="8"/>
        <v>2987.9360378138476</v>
      </c>
    </row>
    <row r="281" spans="1:5" x14ac:dyDescent="0.3">
      <c r="A281" s="35">
        <v>49064</v>
      </c>
      <c r="C281" s="4">
        <f t="shared" si="6"/>
        <v>2808.9623513305382</v>
      </c>
      <c r="D281" s="4">
        <f t="shared" si="7"/>
        <v>2628.1577083004527</v>
      </c>
      <c r="E281" s="4">
        <f t="shared" si="8"/>
        <v>2989.7669943606238</v>
      </c>
    </row>
    <row r="282" spans="1:5" x14ac:dyDescent="0.3">
      <c r="A282" s="35">
        <v>49095</v>
      </c>
      <c r="C282" s="4">
        <f t="shared" si="6"/>
        <v>2810.1388152077807</v>
      </c>
      <c r="D282" s="4">
        <f t="shared" si="7"/>
        <v>2628.5595128131413</v>
      </c>
      <c r="E282" s="4">
        <f t="shared" si="8"/>
        <v>2991.7181176024201</v>
      </c>
    </row>
    <row r="283" spans="1:5" x14ac:dyDescent="0.3">
      <c r="A283" s="35">
        <v>49125</v>
      </c>
      <c r="C283" s="4">
        <f t="shared" si="6"/>
        <v>2811.2417500926954</v>
      </c>
      <c r="D283" s="4">
        <f t="shared" si="7"/>
        <v>2628.9378806669415</v>
      </c>
      <c r="E283" s="4">
        <f t="shared" si="8"/>
        <v>2993.5456195184493</v>
      </c>
    </row>
    <row r="284" spans="1:5" x14ac:dyDescent="0.3">
      <c r="A284" s="35">
        <v>49156</v>
      </c>
      <c r="C284" s="4">
        <f t="shared" si="6"/>
        <v>2812.4182139699383</v>
      </c>
      <c r="D284" s="4">
        <f t="shared" si="7"/>
        <v>2629.3433220990769</v>
      </c>
      <c r="E284" s="4">
        <f t="shared" si="8"/>
        <v>2995.4931058407997</v>
      </c>
    </row>
    <row r="285" spans="1:5" x14ac:dyDescent="0.3">
      <c r="A285" s="35">
        <v>49187</v>
      </c>
      <c r="C285" s="4">
        <f t="shared" si="6"/>
        <v>2813.5579133510169</v>
      </c>
      <c r="D285" s="4">
        <f t="shared" si="7"/>
        <v>2629.7378290731258</v>
      </c>
      <c r="E285" s="4">
        <f t="shared" si="8"/>
        <v>2997.3779976289079</v>
      </c>
    </row>
    <row r="286" spans="1:5" x14ac:dyDescent="0.3">
      <c r="A286" s="35">
        <v>49217</v>
      </c>
      <c r="C286" s="4">
        <f t="shared" si="6"/>
        <v>2814.6608482359316</v>
      </c>
      <c r="D286" s="4">
        <f t="shared" si="7"/>
        <v>2630.121213574766</v>
      </c>
      <c r="E286" s="4">
        <f t="shared" si="8"/>
        <v>2999.2004828970971</v>
      </c>
    </row>
    <row r="287" spans="1:5" x14ac:dyDescent="0.3">
      <c r="A287" s="35">
        <v>49248</v>
      </c>
      <c r="C287" s="4">
        <f t="shared" si="6"/>
        <v>2815.837312113174</v>
      </c>
      <c r="D287" s="4">
        <f t="shared" si="7"/>
        <v>2630.5319373259376</v>
      </c>
      <c r="E287" s="4">
        <f t="shared" si="8"/>
        <v>3001.1426869004104</v>
      </c>
    </row>
    <row r="288" spans="1:5" x14ac:dyDescent="0.3">
      <c r="A288" s="35">
        <v>49278</v>
      </c>
      <c r="C288" s="4">
        <f t="shared" si="6"/>
        <v>2816.9402469980892</v>
      </c>
      <c r="D288" s="4">
        <f t="shared" si="7"/>
        <v>2630.9185607167051</v>
      </c>
      <c r="E288" s="4">
        <f t="shared" si="8"/>
        <v>3002.9619332794732</v>
      </c>
    </row>
    <row r="289" spans="1:5" x14ac:dyDescent="0.3">
      <c r="A289" s="35">
        <v>49309</v>
      </c>
      <c r="C289" s="4">
        <f t="shared" si="6"/>
        <v>2818.1167108753316</v>
      </c>
      <c r="D289" s="4">
        <f t="shared" si="7"/>
        <v>2631.3326954821277</v>
      </c>
      <c r="E289" s="4">
        <f t="shared" si="8"/>
        <v>3004.9007262685354</v>
      </c>
    </row>
    <row r="290" spans="1:5" x14ac:dyDescent="0.3">
      <c r="A290" s="35">
        <v>49340</v>
      </c>
      <c r="C290" s="4">
        <f t="shared" si="6"/>
        <v>2819.2564102564102</v>
      </c>
      <c r="D290" s="4">
        <f t="shared" si="7"/>
        <v>2631.7355162681902</v>
      </c>
      <c r="E290" s="4">
        <f t="shared" si="8"/>
        <v>3006.7773042446302</v>
      </c>
    </row>
    <row r="291" spans="1:5" x14ac:dyDescent="0.3">
      <c r="A291" s="35">
        <v>49368</v>
      </c>
      <c r="C291" s="4">
        <f t="shared" si="6"/>
        <v>2820.2858161489971</v>
      </c>
      <c r="D291" s="4">
        <f t="shared" si="7"/>
        <v>2632.1006747298734</v>
      </c>
      <c r="E291" s="4">
        <f t="shared" si="8"/>
        <v>3008.4709575681209</v>
      </c>
    </row>
    <row r="292" spans="1:5" x14ac:dyDescent="0.3">
      <c r="A292" s="35">
        <v>49399</v>
      </c>
      <c r="C292" s="4">
        <f t="shared" si="6"/>
        <v>2821.5358090185678</v>
      </c>
      <c r="D292" s="4">
        <f t="shared" si="7"/>
        <v>2632.5459404578478</v>
      </c>
      <c r="E292" s="4">
        <f t="shared" si="8"/>
        <v>3010.5256775792877</v>
      </c>
    </row>
    <row r="293" spans="1:5" x14ac:dyDescent="0.3">
      <c r="A293" s="35">
        <v>49429</v>
      </c>
      <c r="C293" s="4">
        <f t="shared" si="6"/>
        <v>2822.6387439034825</v>
      </c>
      <c r="D293" s="4">
        <f t="shared" si="7"/>
        <v>2632.9403132659145</v>
      </c>
      <c r="E293" s="4">
        <f t="shared" si="8"/>
        <v>3012.3371745410504</v>
      </c>
    </row>
    <row r="294" spans="1:5" x14ac:dyDescent="0.3">
      <c r="A294" s="35">
        <v>49460</v>
      </c>
      <c r="C294" s="4">
        <f t="shared" si="6"/>
        <v>2823.8152077807249</v>
      </c>
      <c r="D294" s="4">
        <f t="shared" si="7"/>
        <v>2633.3626111722588</v>
      </c>
      <c r="E294" s="4">
        <f t="shared" si="8"/>
        <v>3014.267804389191</v>
      </c>
    </row>
    <row r="295" spans="1:5" x14ac:dyDescent="0.3">
      <c r="A295" s="35">
        <v>49490</v>
      </c>
      <c r="C295" s="4">
        <f t="shared" si="6"/>
        <v>2824.9181426656401</v>
      </c>
      <c r="D295" s="4">
        <f t="shared" si="7"/>
        <v>2633.7599518436396</v>
      </c>
      <c r="E295" s="4">
        <f t="shared" si="8"/>
        <v>3016.0763334876406</v>
      </c>
    </row>
    <row r="296" spans="1:5" x14ac:dyDescent="0.3">
      <c r="A296" s="35">
        <v>49521</v>
      </c>
      <c r="C296" s="4">
        <f t="shared" si="6"/>
        <v>2826.0946065428825</v>
      </c>
      <c r="D296" s="4">
        <f t="shared" si="7"/>
        <v>2634.1853767624893</v>
      </c>
      <c r="E296" s="4">
        <f t="shared" si="8"/>
        <v>3018.0038363232757</v>
      </c>
    </row>
    <row r="297" spans="1:5" x14ac:dyDescent="0.3">
      <c r="A297" s="35">
        <v>49552</v>
      </c>
      <c r="C297" s="4">
        <f t="shared" si="6"/>
        <v>2827.2343059239611</v>
      </c>
      <c r="D297" s="4">
        <f t="shared" si="7"/>
        <v>2634.5989991621077</v>
      </c>
      <c r="E297" s="4">
        <f t="shared" si="8"/>
        <v>3019.8696126858144</v>
      </c>
    </row>
    <row r="298" spans="1:5" x14ac:dyDescent="0.3">
      <c r="A298" s="35">
        <v>49582</v>
      </c>
      <c r="C298" s="4">
        <f t="shared" si="6"/>
        <v>2828.3372408088758</v>
      </c>
      <c r="D298" s="4">
        <f t="shared" si="7"/>
        <v>2635.0006582948795</v>
      </c>
      <c r="E298" s="4">
        <f t="shared" si="8"/>
        <v>3021.6738233228721</v>
      </c>
    </row>
    <row r="299" spans="1:5" x14ac:dyDescent="0.3">
      <c r="A299" s="35">
        <v>49613</v>
      </c>
      <c r="C299" s="4">
        <f t="shared" si="6"/>
        <v>2829.5137046861187</v>
      </c>
      <c r="D299" s="4">
        <f t="shared" si="7"/>
        <v>2635.4306339368836</v>
      </c>
      <c r="E299" s="4">
        <f t="shared" si="8"/>
        <v>3023.5967754353537</v>
      </c>
    </row>
    <row r="300" spans="1:5" x14ac:dyDescent="0.3">
      <c r="A300" s="35">
        <v>49643</v>
      </c>
      <c r="C300" s="4">
        <f t="shared" si="6"/>
        <v>2830.6166395710334</v>
      </c>
      <c r="D300" s="4">
        <f t="shared" si="7"/>
        <v>2635.835086626626</v>
      </c>
      <c r="E300" s="4">
        <f t="shared" si="8"/>
        <v>3025.3981925154408</v>
      </c>
    </row>
    <row r="301" spans="1:5" x14ac:dyDescent="0.3">
      <c r="A301" s="35">
        <v>49674</v>
      </c>
      <c r="C301" s="4">
        <f t="shared" si="6"/>
        <v>2831.7931034482758</v>
      </c>
      <c r="D301" s="4">
        <f t="shared" si="7"/>
        <v>2636.2680065043078</v>
      </c>
      <c r="E301" s="4">
        <f t="shared" si="8"/>
        <v>3027.3182003922439</v>
      </c>
    </row>
    <row r="302" spans="1:5" x14ac:dyDescent="0.3">
      <c r="A302" s="35">
        <v>49705</v>
      </c>
      <c r="C302" s="4">
        <f t="shared" si="6"/>
        <v>2832.9328028293544</v>
      </c>
      <c r="D302" s="4">
        <f t="shared" si="7"/>
        <v>2636.688802219468</v>
      </c>
      <c r="E302" s="4">
        <f t="shared" si="8"/>
        <v>3029.1768034392408</v>
      </c>
    </row>
    <row r="303" spans="1:5" x14ac:dyDescent="0.3">
      <c r="A303" s="35">
        <v>49734</v>
      </c>
      <c r="C303" s="4">
        <f t="shared" si="6"/>
        <v>2833.9989732181057</v>
      </c>
      <c r="D303" s="4">
        <f t="shared" si="7"/>
        <v>2637.0836659302945</v>
      </c>
      <c r="E303" s="4">
        <f t="shared" si="8"/>
        <v>3030.9142805059168</v>
      </c>
    </row>
    <row r="304" spans="1:5" x14ac:dyDescent="0.3">
      <c r="A304" s="35">
        <v>49765</v>
      </c>
      <c r="C304" s="4">
        <f t="shared" si="6"/>
        <v>2835.212201591512</v>
      </c>
      <c r="D304" s="4">
        <f t="shared" si="7"/>
        <v>2637.5345304486277</v>
      </c>
      <c r="E304" s="4">
        <f t="shared" si="8"/>
        <v>3032.8898727343962</v>
      </c>
    </row>
    <row r="305" spans="1:5" x14ac:dyDescent="0.3">
      <c r="A305" s="35">
        <v>49795</v>
      </c>
      <c r="C305" s="4">
        <f t="shared" si="6"/>
        <v>2836.3151364764267</v>
      </c>
      <c r="D305" s="4">
        <f t="shared" si="7"/>
        <v>2637.9456842657114</v>
      </c>
      <c r="E305" s="4">
        <f t="shared" si="8"/>
        <v>3034.684588687142</v>
      </c>
    </row>
    <row r="306" spans="1:5" x14ac:dyDescent="0.3">
      <c r="A306" s="35">
        <v>49826</v>
      </c>
      <c r="C306" s="4">
        <f t="shared" si="6"/>
        <v>2837.4916003536691</v>
      </c>
      <c r="D306" s="4">
        <f t="shared" si="7"/>
        <v>2638.3856680853401</v>
      </c>
      <c r="E306" s="4">
        <f t="shared" si="8"/>
        <v>3036.5975326219982</v>
      </c>
    </row>
    <row r="307" spans="1:5" x14ac:dyDescent="0.3">
      <c r="A307" s="35">
        <v>49856</v>
      </c>
      <c r="C307" s="4">
        <f t="shared" si="6"/>
        <v>2838.5945352385843</v>
      </c>
      <c r="D307" s="4">
        <f t="shared" si="7"/>
        <v>2638.7993946919255</v>
      </c>
      <c r="E307" s="4">
        <f t="shared" si="8"/>
        <v>3038.3896757852431</v>
      </c>
    </row>
    <row r="308" spans="1:5" x14ac:dyDescent="0.3">
      <c r="A308" s="35">
        <v>49887</v>
      </c>
      <c r="C308" s="4">
        <f t="shared" si="6"/>
        <v>2839.7709991158267</v>
      </c>
      <c r="D308" s="4">
        <f t="shared" si="7"/>
        <v>2639.2420911072631</v>
      </c>
      <c r="E308" s="4">
        <f t="shared" si="8"/>
        <v>3040.2999071243903</v>
      </c>
    </row>
    <row r="309" spans="1:5" x14ac:dyDescent="0.3">
      <c r="A309" s="35">
        <v>49918</v>
      </c>
      <c r="C309" s="4">
        <f t="shared" si="6"/>
        <v>2840.9106984969053</v>
      </c>
      <c r="D309" s="4">
        <f t="shared" si="7"/>
        <v>2639.672246956447</v>
      </c>
      <c r="E309" s="4">
        <f t="shared" si="8"/>
        <v>3042.1491500373636</v>
      </c>
    </row>
    <row r="310" spans="1:5" x14ac:dyDescent="0.3">
      <c r="A310" s="35">
        <v>49948</v>
      </c>
      <c r="C310" s="4">
        <f t="shared" si="6"/>
        <v>2842.0136333818205</v>
      </c>
      <c r="D310" s="4">
        <f t="shared" si="7"/>
        <v>2640.0897234563176</v>
      </c>
      <c r="E310" s="4">
        <f t="shared" si="8"/>
        <v>3043.9375433073233</v>
      </c>
    </row>
    <row r="311" spans="1:5" x14ac:dyDescent="0.3">
      <c r="A311" s="35">
        <v>49979</v>
      </c>
      <c r="C311" s="4">
        <f t="shared" si="6"/>
        <v>2843.1900972590629</v>
      </c>
      <c r="D311" s="4">
        <f t="shared" si="7"/>
        <v>2640.5363740368875</v>
      </c>
      <c r="E311" s="4">
        <f t="shared" si="8"/>
        <v>3045.8438204812383</v>
      </c>
    </row>
    <row r="312" spans="1:5" x14ac:dyDescent="0.3">
      <c r="A312" s="35">
        <v>50009</v>
      </c>
      <c r="C312" s="4">
        <f t="shared" si="6"/>
        <v>2844.2930321439776</v>
      </c>
      <c r="D312" s="4">
        <f t="shared" si="7"/>
        <v>2640.9562802517676</v>
      </c>
      <c r="E312" s="4">
        <f t="shared" si="8"/>
        <v>3047.6297840361876</v>
      </c>
    </row>
    <row r="313" spans="1:5" x14ac:dyDescent="0.3">
      <c r="A313" s="35">
        <v>50040</v>
      </c>
      <c r="C313" s="4">
        <f t="shared" si="6"/>
        <v>2845.46949602122</v>
      </c>
      <c r="D313" s="4">
        <f t="shared" si="7"/>
        <v>2641.4054932193844</v>
      </c>
      <c r="E313" s="4">
        <f t="shared" si="8"/>
        <v>3049.5334988230557</v>
      </c>
    </row>
    <row r="314" spans="1:5" x14ac:dyDescent="0.3">
      <c r="A314" s="35">
        <v>50071</v>
      </c>
      <c r="C314" s="4">
        <f t="shared" si="6"/>
        <v>2846.6091954022991</v>
      </c>
      <c r="D314" s="4">
        <f t="shared" si="7"/>
        <v>2641.8418900196689</v>
      </c>
      <c r="E314" s="4">
        <f t="shared" si="8"/>
        <v>3051.3765007849292</v>
      </c>
    </row>
    <row r="315" spans="1:5" x14ac:dyDescent="0.3">
      <c r="A315" s="35">
        <v>50099</v>
      </c>
      <c r="C315" s="4">
        <f t="shared" si="6"/>
        <v>2847.638601294886</v>
      </c>
      <c r="D315" s="4">
        <f t="shared" si="7"/>
        <v>2642.2370398696071</v>
      </c>
      <c r="E315" s="4">
        <f t="shared" si="8"/>
        <v>3053.040162720165</v>
      </c>
    </row>
    <row r="316" spans="1:5" x14ac:dyDescent="0.3">
      <c r="A316" s="35">
        <v>50130</v>
      </c>
      <c r="C316" s="4">
        <f t="shared" si="6"/>
        <v>2848.8885941644562</v>
      </c>
      <c r="D316" s="4">
        <f t="shared" si="7"/>
        <v>2642.7182902371296</v>
      </c>
      <c r="E316" s="4">
        <f t="shared" si="8"/>
        <v>3055.0588980917828</v>
      </c>
    </row>
    <row r="317" spans="1:5" x14ac:dyDescent="0.3">
      <c r="A317" s="35">
        <v>50160</v>
      </c>
      <c r="C317" s="4">
        <f t="shared" si="6"/>
        <v>2849.9915290493709</v>
      </c>
      <c r="D317" s="4">
        <f t="shared" si="7"/>
        <v>2643.1440373996793</v>
      </c>
      <c r="E317" s="4">
        <f t="shared" si="8"/>
        <v>3056.8390206990625</v>
      </c>
    </row>
    <row r="318" spans="1:5" x14ac:dyDescent="0.3">
      <c r="A318" s="35">
        <v>50191</v>
      </c>
      <c r="C318" s="4">
        <f t="shared" si="6"/>
        <v>2851.1679929266138</v>
      </c>
      <c r="D318" s="4">
        <f t="shared" si="7"/>
        <v>2643.5994112597664</v>
      </c>
      <c r="E318" s="4">
        <f t="shared" si="8"/>
        <v>3058.7365745934612</v>
      </c>
    </row>
    <row r="319" spans="1:5" x14ac:dyDescent="0.3">
      <c r="A319" s="35">
        <v>50221</v>
      </c>
      <c r="C319" s="4">
        <f t="shared" si="6"/>
        <v>2852.2709278115285</v>
      </c>
      <c r="D319" s="4">
        <f t="shared" si="7"/>
        <v>2644.0274056572443</v>
      </c>
      <c r="E319" s="4">
        <f t="shared" si="8"/>
        <v>3060.5144499658127</v>
      </c>
    </row>
    <row r="320" spans="1:5" x14ac:dyDescent="0.3">
      <c r="A320" s="35">
        <v>50252</v>
      </c>
      <c r="C320" s="4">
        <f t="shared" si="6"/>
        <v>2853.4473916887709</v>
      </c>
      <c r="D320" s="4">
        <f t="shared" si="7"/>
        <v>2644.4851502225188</v>
      </c>
      <c r="E320" s="4">
        <f t="shared" si="8"/>
        <v>3062.4096331550231</v>
      </c>
    </row>
    <row r="321" spans="1:5" x14ac:dyDescent="0.3">
      <c r="A321" s="35">
        <v>50283</v>
      </c>
      <c r="C321" s="4">
        <f t="shared" si="6"/>
        <v>2854.5870910698495</v>
      </c>
      <c r="D321" s="4">
        <f t="shared" si="7"/>
        <v>2644.9297201192953</v>
      </c>
      <c r="E321" s="4">
        <f t="shared" si="8"/>
        <v>3064.2444620204037</v>
      </c>
    </row>
    <row r="322" spans="1:5" x14ac:dyDescent="0.3">
      <c r="A322" s="35">
        <v>50313</v>
      </c>
      <c r="C322" s="4">
        <f t="shared" si="6"/>
        <v>2855.6900259547647</v>
      </c>
      <c r="D322" s="4">
        <f t="shared" si="7"/>
        <v>2645.3609945454664</v>
      </c>
      <c r="E322" s="4">
        <f t="shared" si="8"/>
        <v>3066.019057364063</v>
      </c>
    </row>
    <row r="323" spans="1:5" x14ac:dyDescent="0.3">
      <c r="A323" s="35">
        <v>50344</v>
      </c>
      <c r="C323" s="4">
        <f t="shared" si="6"/>
        <v>2856.8664898320071</v>
      </c>
      <c r="D323" s="4">
        <f t="shared" si="7"/>
        <v>2645.8221997254673</v>
      </c>
      <c r="E323" s="4">
        <f t="shared" si="8"/>
        <v>3067.910779938547</v>
      </c>
    </row>
    <row r="324" spans="1:5" x14ac:dyDescent="0.3">
      <c r="A324" s="35">
        <v>50374</v>
      </c>
      <c r="C324" s="4">
        <f t="shared" si="6"/>
        <v>2857.9694247169218</v>
      </c>
      <c r="D324" s="4">
        <f t="shared" si="7"/>
        <v>2646.255602344952</v>
      </c>
      <c r="E324" s="4">
        <f t="shared" si="8"/>
        <v>3069.6832470888917</v>
      </c>
    </row>
    <row r="325" spans="1:5" x14ac:dyDescent="0.3">
      <c r="A325" s="35">
        <v>50405</v>
      </c>
      <c r="C325" s="4">
        <f t="shared" si="6"/>
        <v>2859.1458885941643</v>
      </c>
      <c r="D325" s="4">
        <f t="shared" si="7"/>
        <v>2646.7190531223946</v>
      </c>
      <c r="E325" s="4">
        <f t="shared" si="8"/>
        <v>3071.5727240659339</v>
      </c>
    </row>
    <row r="326" spans="1:5" x14ac:dyDescent="0.3">
      <c r="A326" s="35">
        <v>50436</v>
      </c>
      <c r="C326" s="4">
        <f t="shared" si="6"/>
        <v>2860.2855879752433</v>
      </c>
      <c r="D326" s="4">
        <f t="shared" si="7"/>
        <v>2647.1690909003441</v>
      </c>
      <c r="E326" s="4">
        <f t="shared" si="8"/>
        <v>3073.4020850501424</v>
      </c>
    </row>
    <row r="327" spans="1:5" x14ac:dyDescent="0.3">
      <c r="A327" s="35">
        <v>50464</v>
      </c>
      <c r="C327" s="4">
        <f t="shared" si="6"/>
        <v>2861.3149938678303</v>
      </c>
      <c r="D327" s="4">
        <f t="shared" si="7"/>
        <v>2647.5764360771955</v>
      </c>
      <c r="E327" s="4">
        <f t="shared" si="8"/>
        <v>3075.053551658465</v>
      </c>
    </row>
    <row r="328" spans="1:5" x14ac:dyDescent="0.3">
      <c r="A328" s="35">
        <v>50495</v>
      </c>
      <c r="C328" s="4">
        <f t="shared" si="6"/>
        <v>2862.5649867374004</v>
      </c>
      <c r="D328" s="4">
        <f t="shared" si="7"/>
        <v>2648.0723318839136</v>
      </c>
      <c r="E328" s="4">
        <f t="shared" si="8"/>
        <v>3077.0576415908872</v>
      </c>
    </row>
    <row r="329" spans="1:5" x14ac:dyDescent="0.3">
      <c r="A329" s="35">
        <v>50525</v>
      </c>
      <c r="C329" s="4">
        <f t="shared" si="6"/>
        <v>2863.6679216223151</v>
      </c>
      <c r="D329" s="4">
        <f t="shared" si="7"/>
        <v>2648.5108599464575</v>
      </c>
      <c r="E329" s="4">
        <f t="shared" si="8"/>
        <v>3078.8249832981728</v>
      </c>
    </row>
    <row r="330" spans="1:5" x14ac:dyDescent="0.3">
      <c r="A330" s="35">
        <v>50556</v>
      </c>
      <c r="C330" s="4">
        <f t="shared" si="6"/>
        <v>2864.844385499558</v>
      </c>
      <c r="D330" s="4">
        <f t="shared" si="7"/>
        <v>2648.9797196655941</v>
      </c>
      <c r="E330" s="4">
        <f t="shared" si="8"/>
        <v>3080.709051333522</v>
      </c>
    </row>
    <row r="331" spans="1:5" x14ac:dyDescent="0.3">
      <c r="A331" s="35">
        <v>50586</v>
      </c>
      <c r="C331" s="4">
        <f t="shared" si="6"/>
        <v>2865.9473203844727</v>
      </c>
      <c r="D331" s="4">
        <f t="shared" si="7"/>
        <v>2649.4202231742356</v>
      </c>
      <c r="E331" s="4">
        <f t="shared" si="8"/>
        <v>3082.4744175947098</v>
      </c>
    </row>
    <row r="332" spans="1:5" x14ac:dyDescent="0.3">
      <c r="A332" s="35">
        <v>50617</v>
      </c>
      <c r="C332" s="4">
        <f t="shared" si="6"/>
        <v>2867.1237842617152</v>
      </c>
      <c r="D332" s="4">
        <f t="shared" si="7"/>
        <v>2649.89116788506</v>
      </c>
      <c r="E332" s="4">
        <f t="shared" si="8"/>
        <v>3084.3564006383704</v>
      </c>
    </row>
    <row r="333" spans="1:5" x14ac:dyDescent="0.3">
      <c r="A333" s="35">
        <v>50648</v>
      </c>
      <c r="C333" s="4">
        <f t="shared" si="6"/>
        <v>2868.2634836427942</v>
      </c>
      <c r="D333" s="4">
        <f t="shared" si="7"/>
        <v>2650.348388327699</v>
      </c>
      <c r="E333" s="4">
        <f t="shared" si="8"/>
        <v>3086.1785789578894</v>
      </c>
    </row>
    <row r="334" spans="1:5" x14ac:dyDescent="0.3">
      <c r="A334" s="35">
        <v>50678</v>
      </c>
      <c r="C334" s="4">
        <f t="shared" si="6"/>
        <v>2869.3664185277089</v>
      </c>
      <c r="D334" s="4">
        <f t="shared" si="7"/>
        <v>2650.7917786250719</v>
      </c>
      <c r="E334" s="4">
        <f t="shared" si="8"/>
        <v>3087.9410584303459</v>
      </c>
    </row>
    <row r="335" spans="1:5" x14ac:dyDescent="0.3">
      <c r="A335" s="35">
        <v>50709</v>
      </c>
      <c r="C335" s="4">
        <f t="shared" si="6"/>
        <v>2870.5428824049513</v>
      </c>
      <c r="D335" s="4">
        <f t="shared" si="7"/>
        <v>2651.2657704844278</v>
      </c>
      <c r="E335" s="4">
        <f t="shared" si="8"/>
        <v>3089.8199943254749</v>
      </c>
    </row>
    <row r="336" spans="1:5" x14ac:dyDescent="0.3">
      <c r="A336" s="35">
        <v>50739</v>
      </c>
      <c r="C336" s="4">
        <f t="shared" si="6"/>
        <v>2871.645817289866</v>
      </c>
      <c r="D336" s="4">
        <f t="shared" si="7"/>
        <v>2651.7110360120378</v>
      </c>
      <c r="E336" s="4">
        <f t="shared" si="8"/>
        <v>3091.5805985676943</v>
      </c>
    </row>
    <row r="337" spans="1:5" x14ac:dyDescent="0.3">
      <c r="A337" s="35">
        <v>50770</v>
      </c>
      <c r="C337" s="4">
        <f t="shared" si="6"/>
        <v>2872.8222811671089</v>
      </c>
      <c r="D337" s="4">
        <f t="shared" si="7"/>
        <v>2652.1870074447525</v>
      </c>
      <c r="E337" s="4">
        <f t="shared" si="8"/>
        <v>3093.4575548894654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D8080-AC79-4D4A-BC2F-E863C5A155B0}">
  <sheetPr>
    <tabColor rgb="FFFFC000"/>
  </sheetPr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D58B4-FB70-40E4-8EA6-287B843FD2B3}">
  <sheetPr codeName="Hoja18"/>
  <dimension ref="A1:I337"/>
  <sheetViews>
    <sheetView topLeftCell="A331" workbookViewId="0"/>
  </sheetViews>
  <sheetFormatPr baseColWidth="10" defaultRowHeight="14.4" x14ac:dyDescent="0.3"/>
  <cols>
    <col min="1" max="1" width="17" customWidth="1"/>
    <col min="4" max="4" width="25.6640625" customWidth="1"/>
    <col min="5" max="5" width="26.44140625" customWidth="1"/>
    <col min="7" max="7" width="11.6640625" customWidth="1"/>
    <col min="8" max="8" width="10.44140625" customWidth="1"/>
  </cols>
  <sheetData>
    <row r="1" spans="1:8" x14ac:dyDescent="0.3">
      <c r="A1" t="s">
        <v>26</v>
      </c>
      <c r="B1" t="s">
        <v>27</v>
      </c>
      <c r="C1" t="s">
        <v>28</v>
      </c>
      <c r="D1" t="s">
        <v>29</v>
      </c>
      <c r="E1" t="s">
        <v>30</v>
      </c>
      <c r="G1" t="s">
        <v>31</v>
      </c>
      <c r="H1" t="s">
        <v>32</v>
      </c>
    </row>
    <row r="2" spans="1:8" x14ac:dyDescent="0.3">
      <c r="A2" s="35">
        <v>40574</v>
      </c>
      <c r="B2" s="6">
        <f>+'Consolida Proyecciones AP '!G58</f>
        <v>14.801641520014956</v>
      </c>
      <c r="G2" t="s">
        <v>33</v>
      </c>
      <c r="H2" s="37">
        <f>_xlfn.FORECAST.ETS.STAT($B$2:$B$143,$A$2:$A$143,1,1,1)</f>
        <v>0.251</v>
      </c>
    </row>
    <row r="3" spans="1:8" x14ac:dyDescent="0.3">
      <c r="A3" s="35">
        <v>40602</v>
      </c>
      <c r="B3" s="6">
        <f>+'Consolida Proyecciones AP '!G59</f>
        <v>13.830184824643288</v>
      </c>
      <c r="G3" t="s">
        <v>34</v>
      </c>
      <c r="H3" s="37">
        <f>_xlfn.FORECAST.ETS.STAT($B$2:$B$143,$A$2:$A$143,2,1,1)</f>
        <v>1E-3</v>
      </c>
    </row>
    <row r="4" spans="1:8" x14ac:dyDescent="0.3">
      <c r="A4" s="35">
        <v>40633</v>
      </c>
      <c r="B4" s="6">
        <f>+'Consolida Proyecciones AP '!G60</f>
        <v>13.571253463341858</v>
      </c>
      <c r="G4" t="s">
        <v>35</v>
      </c>
      <c r="H4" s="37">
        <f>_xlfn.FORECAST.ETS.STAT($B$2:$B$143,$A$2:$A$143,3,1,1)</f>
        <v>0.25</v>
      </c>
    </row>
    <row r="5" spans="1:8" x14ac:dyDescent="0.3">
      <c r="A5" s="35">
        <v>40663</v>
      </c>
      <c r="B5" s="6">
        <f>+'Consolida Proyecciones AP '!G61</f>
        <v>13.344348648288719</v>
      </c>
      <c r="G5" t="s">
        <v>36</v>
      </c>
      <c r="H5" s="37">
        <f>_xlfn.FORECAST.ETS.STAT($B$2:$B$143,$A$2:$A$143,4,1,1)</f>
        <v>0.50715599317415372</v>
      </c>
    </row>
    <row r="6" spans="1:8" x14ac:dyDescent="0.3">
      <c r="A6" s="35">
        <v>40694</v>
      </c>
      <c r="B6" s="6">
        <f>+'Consolida Proyecciones AP '!G62</f>
        <v>12.90078216877682</v>
      </c>
      <c r="G6" t="s">
        <v>37</v>
      </c>
      <c r="H6" s="37">
        <f>_xlfn.FORECAST.ETS.STAT($B$2:$B$143,$A$2:$A$143,5,1,1)</f>
        <v>1.9992473318036656E-2</v>
      </c>
    </row>
    <row r="7" spans="1:8" x14ac:dyDescent="0.3">
      <c r="A7" s="35">
        <v>40724</v>
      </c>
      <c r="B7" s="6">
        <f>+'Consolida Proyecciones AP '!G63</f>
        <v>12.574885159244088</v>
      </c>
      <c r="G7" t="s">
        <v>38</v>
      </c>
      <c r="H7" s="37">
        <f>_xlfn.FORECAST.ETS.STAT($B$2:$B$143,$A$2:$A$143,6,1,1)</f>
        <v>0.28224446682580445</v>
      </c>
    </row>
    <row r="8" spans="1:8" x14ac:dyDescent="0.3">
      <c r="A8" s="35">
        <v>40755</v>
      </c>
      <c r="B8" s="6">
        <f>+'Consolida Proyecciones AP '!G64</f>
        <v>12.679129423580095</v>
      </c>
      <c r="G8" t="s">
        <v>39</v>
      </c>
      <c r="H8" s="37">
        <f>_xlfn.FORECAST.ETS.STAT($B$2:$B$143,$A$2:$A$143,7,1,1)</f>
        <v>0.34791307375723357</v>
      </c>
    </row>
    <row r="9" spans="1:8" x14ac:dyDescent="0.3">
      <c r="A9" s="35">
        <v>40786</v>
      </c>
      <c r="B9" s="6">
        <f>+'Consolida Proyecciones AP '!G65</f>
        <v>11.943309206181484</v>
      </c>
    </row>
    <row r="10" spans="1:8" x14ac:dyDescent="0.3">
      <c r="A10" s="35">
        <v>40816</v>
      </c>
      <c r="B10" s="6">
        <f>+'Consolida Proyecciones AP '!G66</f>
        <v>12.352667965459139</v>
      </c>
    </row>
    <row r="11" spans="1:8" x14ac:dyDescent="0.3">
      <c r="A11" s="35">
        <v>40847</v>
      </c>
      <c r="B11" s="6">
        <f>+'Consolida Proyecciones AP '!G67</f>
        <v>12.765005397151358</v>
      </c>
    </row>
    <row r="12" spans="1:8" x14ac:dyDescent="0.3">
      <c r="A12" s="35">
        <v>40877</v>
      </c>
      <c r="B12" s="6">
        <f>+'Consolida Proyecciones AP '!G68</f>
        <v>13.525466232880307</v>
      </c>
    </row>
    <row r="13" spans="1:8" x14ac:dyDescent="0.3">
      <c r="A13" s="35">
        <v>40908</v>
      </c>
      <c r="B13" s="6">
        <f>+'Consolida Proyecciones AP '!G69</f>
        <v>13.534121526876136</v>
      </c>
    </row>
    <row r="14" spans="1:8" x14ac:dyDescent="0.3">
      <c r="A14" s="35">
        <v>40939</v>
      </c>
      <c r="B14" s="6">
        <f>+'Consolida Proyecciones AP '!G70</f>
        <v>15.404894710876846</v>
      </c>
    </row>
    <row r="15" spans="1:8" x14ac:dyDescent="0.3">
      <c r="A15" s="35">
        <v>40968</v>
      </c>
      <c r="B15" s="6">
        <f>+'Consolida Proyecciones AP '!G71</f>
        <v>14.472750155215232</v>
      </c>
    </row>
    <row r="16" spans="1:8" x14ac:dyDescent="0.3">
      <c r="A16" s="35">
        <v>40999</v>
      </c>
      <c r="B16" s="6">
        <f>+'Consolida Proyecciones AP '!G72</f>
        <v>13.985217089177711</v>
      </c>
    </row>
    <row r="17" spans="1:2" x14ac:dyDescent="0.3">
      <c r="A17" s="35">
        <v>41029</v>
      </c>
      <c r="B17" s="6">
        <f>+'Consolida Proyecciones AP '!G73</f>
        <v>13.63475314517996</v>
      </c>
    </row>
    <row r="18" spans="1:2" x14ac:dyDescent="0.3">
      <c r="A18" s="35">
        <v>41060</v>
      </c>
      <c r="B18" s="6">
        <f>+'Consolida Proyecciones AP '!G74</f>
        <v>12.644188756562942</v>
      </c>
    </row>
    <row r="19" spans="1:2" x14ac:dyDescent="0.3">
      <c r="A19" s="35">
        <v>41090</v>
      </c>
      <c r="B19" s="6">
        <f>+'Consolida Proyecciones AP '!G75</f>
        <v>12.687086594036112</v>
      </c>
    </row>
    <row r="20" spans="1:2" x14ac:dyDescent="0.3">
      <c r="A20" s="35">
        <v>41121</v>
      </c>
      <c r="B20" s="6">
        <f>+'Consolida Proyecciones AP '!G76</f>
        <v>12.289433831990792</v>
      </c>
    </row>
    <row r="21" spans="1:2" x14ac:dyDescent="0.3">
      <c r="A21" s="35">
        <v>41152</v>
      </c>
      <c r="B21" s="6">
        <f>+'Consolida Proyecciones AP '!G77</f>
        <v>11.988809298519293</v>
      </c>
    </row>
    <row r="22" spans="1:2" x14ac:dyDescent="0.3">
      <c r="A22" s="35">
        <v>41182</v>
      </c>
      <c r="B22" s="6">
        <f>+'Consolida Proyecciones AP '!G78</f>
        <v>12.467382814496755</v>
      </c>
    </row>
    <row r="23" spans="1:2" x14ac:dyDescent="0.3">
      <c r="A23" s="35">
        <v>41213</v>
      </c>
      <c r="B23" s="6">
        <f>+'Consolida Proyecciones AP '!G79</f>
        <v>12.774114630926999</v>
      </c>
    </row>
    <row r="24" spans="1:2" x14ac:dyDescent="0.3">
      <c r="A24" s="35">
        <v>41243</v>
      </c>
      <c r="B24" s="6">
        <f>+'Consolida Proyecciones AP '!G80</f>
        <v>13.492974921311808</v>
      </c>
    </row>
    <row r="25" spans="1:2" x14ac:dyDescent="0.3">
      <c r="A25" s="35">
        <v>41274</v>
      </c>
      <c r="B25" s="6">
        <f>+'Consolida Proyecciones AP '!G81</f>
        <v>13.435197803032221</v>
      </c>
    </row>
    <row r="26" spans="1:2" x14ac:dyDescent="0.3">
      <c r="A26" s="35">
        <v>41305</v>
      </c>
      <c r="B26" s="6">
        <f>+'Consolida Proyecciones AP '!G82</f>
        <v>13.816540080160321</v>
      </c>
    </row>
    <row r="27" spans="1:2" x14ac:dyDescent="0.3">
      <c r="A27" s="35">
        <v>41333</v>
      </c>
      <c r="B27" s="6">
        <f>+'Consolida Proyecciones AP '!G83</f>
        <v>15.293521543086172</v>
      </c>
    </row>
    <row r="28" spans="1:2" x14ac:dyDescent="0.3">
      <c r="A28" s="35">
        <v>41364</v>
      </c>
      <c r="B28" s="6">
        <f>+'Consolida Proyecciones AP '!G84</f>
        <v>13.343111493307408</v>
      </c>
    </row>
    <row r="29" spans="1:2" x14ac:dyDescent="0.3">
      <c r="A29" s="35">
        <v>41394</v>
      </c>
      <c r="B29" s="6">
        <f>+'Consolida Proyecciones AP '!G85</f>
        <v>13.030877585521083</v>
      </c>
    </row>
    <row r="30" spans="1:2" x14ac:dyDescent="0.3">
      <c r="A30" s="35">
        <v>41425</v>
      </c>
      <c r="B30" s="6">
        <f>+'Consolida Proyecciones AP '!G86</f>
        <v>13.086801280778394</v>
      </c>
    </row>
    <row r="31" spans="1:2" x14ac:dyDescent="0.3">
      <c r="A31" s="35">
        <v>41455</v>
      </c>
      <c r="B31" s="6">
        <f>+'Consolida Proyecciones AP '!G87</f>
        <v>12.668713087498141</v>
      </c>
    </row>
    <row r="32" spans="1:2" x14ac:dyDescent="0.3">
      <c r="A32" s="35">
        <v>41486</v>
      </c>
      <c r="B32" s="6">
        <f>+'Consolida Proyecciones AP '!G88</f>
        <v>11.910282410164781</v>
      </c>
    </row>
    <row r="33" spans="1:2" x14ac:dyDescent="0.3">
      <c r="A33" s="35">
        <v>41517</v>
      </c>
      <c r="B33" s="6">
        <f>+'Consolida Proyecciones AP '!G89</f>
        <v>12.059757472372617</v>
      </c>
    </row>
    <row r="34" spans="1:2" x14ac:dyDescent="0.3">
      <c r="A34" s="35">
        <v>41547</v>
      </c>
      <c r="B34" s="6">
        <f>+'Consolida Proyecciones AP '!G90</f>
        <v>12.362552412974683</v>
      </c>
    </row>
    <row r="35" spans="1:2" x14ac:dyDescent="0.3">
      <c r="A35" s="35">
        <v>41578</v>
      </c>
      <c r="B35" s="6">
        <f>+'Consolida Proyecciones AP '!G91</f>
        <v>12.665056979704845</v>
      </c>
    </row>
    <row r="36" spans="1:2" x14ac:dyDescent="0.3">
      <c r="A36" s="35">
        <v>41608</v>
      </c>
      <c r="B36" s="6">
        <f>+'Consolida Proyecciones AP '!G92</f>
        <v>13.259011962017512</v>
      </c>
    </row>
    <row r="37" spans="1:2" x14ac:dyDescent="0.3">
      <c r="A37" s="35">
        <v>41639</v>
      </c>
      <c r="B37" s="6">
        <f>+'Consolida Proyecciones AP '!G93</f>
        <v>13.276525676041437</v>
      </c>
    </row>
    <row r="38" spans="1:2" x14ac:dyDescent="0.3">
      <c r="A38" s="35">
        <v>41670</v>
      </c>
      <c r="B38" s="6">
        <f>+'Consolida Proyecciones AP '!G94</f>
        <v>15.193206732420631</v>
      </c>
    </row>
    <row r="39" spans="1:2" x14ac:dyDescent="0.3">
      <c r="A39" s="35">
        <v>41698</v>
      </c>
      <c r="B39" s="6">
        <f>+'Consolida Proyecciones AP '!G95</f>
        <v>14.611712792580599</v>
      </c>
    </row>
    <row r="40" spans="1:2" x14ac:dyDescent="0.3">
      <c r="A40" s="35">
        <v>41729</v>
      </c>
      <c r="B40" s="6">
        <f>+'Consolida Proyecciones AP '!G96</f>
        <v>13.956878893412467</v>
      </c>
    </row>
    <row r="41" spans="1:2" x14ac:dyDescent="0.3">
      <c r="A41" s="35">
        <v>41759</v>
      </c>
      <c r="B41" s="6">
        <f>+'Consolida Proyecciones AP '!G97</f>
        <v>12.805963812648432</v>
      </c>
    </row>
    <row r="42" spans="1:2" x14ac:dyDescent="0.3">
      <c r="A42" s="35">
        <v>41790</v>
      </c>
      <c r="B42" s="6">
        <f>+'Consolida Proyecciones AP '!G98</f>
        <v>13.044224452331417</v>
      </c>
    </row>
    <row r="43" spans="1:2" x14ac:dyDescent="0.3">
      <c r="A43" s="35">
        <v>41820</v>
      </c>
      <c r="B43" s="6">
        <f>+'Consolida Proyecciones AP '!G99</f>
        <v>12.670643505048778</v>
      </c>
    </row>
    <row r="44" spans="1:2" x14ac:dyDescent="0.3">
      <c r="A44" s="35">
        <v>41851</v>
      </c>
      <c r="B44" s="6">
        <f>+'Consolida Proyecciones AP '!G100</f>
        <v>12.114704774944377</v>
      </c>
    </row>
    <row r="45" spans="1:2" x14ac:dyDescent="0.3">
      <c r="A45" s="35">
        <v>41882</v>
      </c>
      <c r="B45" s="6">
        <f>+'Consolida Proyecciones AP '!G101</f>
        <v>12.126787945072303</v>
      </c>
    </row>
    <row r="46" spans="1:2" x14ac:dyDescent="0.3">
      <c r="A46" s="35">
        <v>41912</v>
      </c>
      <c r="B46" s="6">
        <f>+'Consolida Proyecciones AP '!G102</f>
        <v>12.28585660469073</v>
      </c>
    </row>
    <row r="47" spans="1:2" x14ac:dyDescent="0.3">
      <c r="A47" s="35">
        <v>41943</v>
      </c>
      <c r="B47" s="6">
        <f>+'Consolida Proyecciones AP '!G103</f>
        <v>12.537742357761024</v>
      </c>
    </row>
    <row r="48" spans="1:2" x14ac:dyDescent="0.3">
      <c r="A48" s="35">
        <v>41973</v>
      </c>
      <c r="B48" s="6">
        <f>+'Consolida Proyecciones AP '!G104</f>
        <v>13.466177175940505</v>
      </c>
    </row>
    <row r="49" spans="1:2" x14ac:dyDescent="0.3">
      <c r="A49" s="35">
        <v>42004</v>
      </c>
      <c r="B49" s="6">
        <f>+'Consolida Proyecciones AP '!G105</f>
        <v>13.18454337017908</v>
      </c>
    </row>
    <row r="50" spans="1:2" x14ac:dyDescent="0.3">
      <c r="A50" s="35">
        <v>42035</v>
      </c>
      <c r="B50" s="6">
        <f>+'Consolida Proyecciones AP '!G106</f>
        <v>14.74304028333253</v>
      </c>
    </row>
    <row r="51" spans="1:2" x14ac:dyDescent="0.3">
      <c r="A51" s="35">
        <v>42063</v>
      </c>
      <c r="B51" s="6">
        <f>+'Consolida Proyecciones AP '!G107</f>
        <v>15.805491856520797</v>
      </c>
    </row>
    <row r="52" spans="1:2" x14ac:dyDescent="0.3">
      <c r="A52" s="35">
        <v>42094</v>
      </c>
      <c r="B52" s="6">
        <f>+'Consolida Proyecciones AP '!G108</f>
        <v>14.714354896826732</v>
      </c>
    </row>
    <row r="53" spans="1:2" x14ac:dyDescent="0.3">
      <c r="A53" s="35">
        <v>42124</v>
      </c>
      <c r="B53" s="6">
        <f>+'Consolida Proyecciones AP '!G109</f>
        <v>14.03228060489678</v>
      </c>
    </row>
    <row r="54" spans="1:2" x14ac:dyDescent="0.3">
      <c r="A54" s="35">
        <v>42155</v>
      </c>
      <c r="B54" s="6">
        <f>+'Consolida Proyecciones AP '!G110</f>
        <v>13.487028084493518</v>
      </c>
    </row>
    <row r="55" spans="1:2" x14ac:dyDescent="0.3">
      <c r="A55" s="35">
        <v>42185</v>
      </c>
      <c r="B55" s="6">
        <f>+'Consolida Proyecciones AP '!G111</f>
        <v>12.557653073441729</v>
      </c>
    </row>
    <row r="56" spans="1:2" x14ac:dyDescent="0.3">
      <c r="A56" s="35">
        <v>42216</v>
      </c>
      <c r="B56" s="6">
        <f>+'Consolida Proyecciones AP '!G112</f>
        <v>12.72286056368382</v>
      </c>
    </row>
    <row r="57" spans="1:2" x14ac:dyDescent="0.3">
      <c r="A57" s="35">
        <v>42247</v>
      </c>
      <c r="B57" s="6">
        <f>+'Consolida Proyecciones AP '!G113</f>
        <v>12.724569076900991</v>
      </c>
    </row>
    <row r="58" spans="1:2" x14ac:dyDescent="0.3">
      <c r="A58" s="35">
        <v>42277</v>
      </c>
      <c r="B58" s="6">
        <f>+'Consolida Proyecciones AP '!G114</f>
        <v>12.865010637534963</v>
      </c>
    </row>
    <row r="59" spans="1:2" x14ac:dyDescent="0.3">
      <c r="A59" s="35">
        <v>42308</v>
      </c>
      <c r="B59" s="6">
        <f>+'Consolida Proyecciones AP '!G115</f>
        <v>13.019848300246062</v>
      </c>
    </row>
    <row r="60" spans="1:2" x14ac:dyDescent="0.3">
      <c r="A60" s="35">
        <v>42338</v>
      </c>
      <c r="B60" s="6">
        <f>+'Consolida Proyecciones AP '!G116</f>
        <v>13.696264400647433</v>
      </c>
    </row>
    <row r="61" spans="1:2" x14ac:dyDescent="0.3">
      <c r="A61" s="35">
        <v>42369</v>
      </c>
      <c r="B61" s="6">
        <f>+'Consolida Proyecciones AP '!G117</f>
        <v>13.770578220822582</v>
      </c>
    </row>
    <row r="62" spans="1:2" x14ac:dyDescent="0.3">
      <c r="A62" s="35">
        <v>42400</v>
      </c>
      <c r="B62" s="6">
        <f>+'Consolida Proyecciones AP '!G118</f>
        <v>14.903675405271478</v>
      </c>
    </row>
    <row r="63" spans="1:2" x14ac:dyDescent="0.3">
      <c r="A63" s="35">
        <v>42429</v>
      </c>
      <c r="B63" s="6">
        <f>+'Consolida Proyecciones AP '!G119</f>
        <v>15.202161894428977</v>
      </c>
    </row>
    <row r="64" spans="1:2" x14ac:dyDescent="0.3">
      <c r="A64" s="35">
        <v>42460</v>
      </c>
      <c r="B64" s="6">
        <f>+'Consolida Proyecciones AP '!G120</f>
        <v>15.029890576360721</v>
      </c>
    </row>
    <row r="65" spans="1:2" x14ac:dyDescent="0.3">
      <c r="A65" s="35">
        <v>42490</v>
      </c>
      <c r="B65" s="6">
        <f>+'Consolida Proyecciones AP '!G121</f>
        <v>14.80046807608004</v>
      </c>
    </row>
    <row r="66" spans="1:2" x14ac:dyDescent="0.3">
      <c r="A66" s="35">
        <v>42521</v>
      </c>
      <c r="B66" s="6">
        <f>+'Consolida Proyecciones AP '!G122</f>
        <v>13.817545627958456</v>
      </c>
    </row>
    <row r="67" spans="1:2" x14ac:dyDescent="0.3">
      <c r="A67" s="35">
        <v>42551</v>
      </c>
      <c r="B67" s="6">
        <f>+'Consolida Proyecciones AP '!G123</f>
        <v>13.176061682506823</v>
      </c>
    </row>
    <row r="68" spans="1:2" x14ac:dyDescent="0.3">
      <c r="A68" s="35">
        <v>42582</v>
      </c>
      <c r="B68" s="6">
        <f>+'Consolida Proyecciones AP '!G124</f>
        <v>12.879564941325871</v>
      </c>
    </row>
    <row r="69" spans="1:2" x14ac:dyDescent="0.3">
      <c r="A69" s="35">
        <v>42613</v>
      </c>
      <c r="B69" s="6">
        <f>+'Consolida Proyecciones AP '!G125</f>
        <v>12.408213462533514</v>
      </c>
    </row>
    <row r="70" spans="1:2" x14ac:dyDescent="0.3">
      <c r="A70" s="35">
        <v>42643</v>
      </c>
      <c r="B70" s="6">
        <f>+'Consolida Proyecciones AP '!G126</f>
        <v>12.972685026222335</v>
      </c>
    </row>
    <row r="71" spans="1:2" x14ac:dyDescent="0.3">
      <c r="A71" s="35">
        <v>42674</v>
      </c>
      <c r="B71" s="6">
        <f>+'Consolida Proyecciones AP '!G127</f>
        <v>13.620783291044075</v>
      </c>
    </row>
    <row r="72" spans="1:2" x14ac:dyDescent="0.3">
      <c r="A72" s="35">
        <v>42704</v>
      </c>
      <c r="B72" s="6">
        <f>+'Consolida Proyecciones AP '!G128</f>
        <v>13.789733436307891</v>
      </c>
    </row>
    <row r="73" spans="1:2" x14ac:dyDescent="0.3">
      <c r="A73" s="35">
        <v>42735</v>
      </c>
      <c r="B73" s="6">
        <f>+'Consolida Proyecciones AP '!G129</f>
        <v>14.164180746010203</v>
      </c>
    </row>
    <row r="74" spans="1:2" x14ac:dyDescent="0.3">
      <c r="A74" s="35">
        <v>42766</v>
      </c>
      <c r="B74" s="6">
        <f>+'Consolida Proyecciones AP '!G130</f>
        <v>14.497370174498521</v>
      </c>
    </row>
    <row r="75" spans="1:2" x14ac:dyDescent="0.3">
      <c r="A75" s="35">
        <v>42794</v>
      </c>
      <c r="B75" s="6">
        <f>+'Consolida Proyecciones AP '!G131</f>
        <v>15.716677458424563</v>
      </c>
    </row>
    <row r="76" spans="1:2" x14ac:dyDescent="0.3">
      <c r="A76" s="35">
        <v>42825</v>
      </c>
      <c r="B76" s="6">
        <f>+'Consolida Proyecciones AP '!G132</f>
        <v>14.585173522150276</v>
      </c>
    </row>
    <row r="77" spans="1:2" x14ac:dyDescent="0.3">
      <c r="A77" s="35">
        <v>42855</v>
      </c>
      <c r="B77" s="6">
        <f>+'Consolida Proyecciones AP '!G133</f>
        <v>14.604357212725322</v>
      </c>
    </row>
    <row r="78" spans="1:2" x14ac:dyDescent="0.3">
      <c r="A78" s="35">
        <v>42886</v>
      </c>
      <c r="B78" s="6">
        <f>+'Consolida Proyecciones AP '!G134</f>
        <v>13.707793511423711</v>
      </c>
    </row>
    <row r="79" spans="1:2" x14ac:dyDescent="0.3">
      <c r="A79" s="35">
        <v>42916</v>
      </c>
      <c r="B79" s="6">
        <f>+'Consolida Proyecciones AP '!G135</f>
        <v>13.308003957169461</v>
      </c>
    </row>
    <row r="80" spans="1:2" x14ac:dyDescent="0.3">
      <c r="A80" s="35">
        <v>42947</v>
      </c>
      <c r="B80" s="6">
        <f>+'Consolida Proyecciones AP '!G136</f>
        <v>13.578913822803669</v>
      </c>
    </row>
    <row r="81" spans="1:2" x14ac:dyDescent="0.3">
      <c r="A81" s="35">
        <v>42978</v>
      </c>
      <c r="B81" s="6">
        <f>+'Consolida Proyecciones AP '!G137</f>
        <v>13.141637742520819</v>
      </c>
    </row>
    <row r="82" spans="1:2" x14ac:dyDescent="0.3">
      <c r="A82" s="35">
        <v>43008</v>
      </c>
      <c r="B82" s="6">
        <f>+'Consolida Proyecciones AP '!G138</f>
        <v>13.270666852743471</v>
      </c>
    </row>
    <row r="83" spans="1:2" x14ac:dyDescent="0.3">
      <c r="A83" s="35">
        <v>43039</v>
      </c>
      <c r="B83" s="6">
        <f>+'Consolida Proyecciones AP '!G139</f>
        <v>13.765864389474171</v>
      </c>
    </row>
    <row r="84" spans="1:2" x14ac:dyDescent="0.3">
      <c r="A84" s="35">
        <v>43069</v>
      </c>
      <c r="B84" s="6">
        <f>+'Consolida Proyecciones AP '!G140</f>
        <v>14.090022484799814</v>
      </c>
    </row>
    <row r="85" spans="1:2" x14ac:dyDescent="0.3">
      <c r="A85" s="35">
        <v>43100</v>
      </c>
      <c r="B85" s="6">
        <f>+'Consolida Proyecciones AP '!G141</f>
        <v>14.911434989913809</v>
      </c>
    </row>
    <row r="86" spans="1:2" x14ac:dyDescent="0.3">
      <c r="A86" s="35">
        <v>43131</v>
      </c>
      <c r="B86" s="6">
        <f>+'Consolida Proyecciones AP '!G142</f>
        <v>15.222574146229661</v>
      </c>
    </row>
    <row r="87" spans="1:2" x14ac:dyDescent="0.3">
      <c r="A87" s="35">
        <v>43159</v>
      </c>
      <c r="B87" s="6">
        <f>+'Consolida Proyecciones AP '!G143</f>
        <v>16.020029656667049</v>
      </c>
    </row>
    <row r="88" spans="1:2" x14ac:dyDescent="0.3">
      <c r="A88" s="35">
        <v>43190</v>
      </c>
      <c r="B88" s="6">
        <f>+'Consolida Proyecciones AP '!G144</f>
        <v>15.100607606994625</v>
      </c>
    </row>
    <row r="89" spans="1:2" x14ac:dyDescent="0.3">
      <c r="A89" s="35">
        <v>43220</v>
      </c>
      <c r="B89" s="6">
        <f>+'Consolida Proyecciones AP '!G145</f>
        <v>14.376274811579114</v>
      </c>
    </row>
    <row r="90" spans="1:2" x14ac:dyDescent="0.3">
      <c r="A90" s="35">
        <v>43251</v>
      </c>
      <c r="B90" s="6">
        <f>+'Consolida Proyecciones AP '!G146</f>
        <v>13.622650040735042</v>
      </c>
    </row>
    <row r="91" spans="1:2" x14ac:dyDescent="0.3">
      <c r="A91" s="35">
        <v>43281</v>
      </c>
      <c r="B91" s="6">
        <f>+'Consolida Proyecciones AP '!G147</f>
        <v>13.675937958593909</v>
      </c>
    </row>
    <row r="92" spans="1:2" x14ac:dyDescent="0.3">
      <c r="A92" s="35">
        <v>43312</v>
      </c>
      <c r="B92" s="6">
        <f>+'Consolida Proyecciones AP '!G148</f>
        <v>13.417644429393835</v>
      </c>
    </row>
    <row r="93" spans="1:2" x14ac:dyDescent="0.3">
      <c r="A93" s="35">
        <v>43343</v>
      </c>
      <c r="B93" s="6">
        <f>+'Consolida Proyecciones AP '!G149</f>
        <v>13.417675379198265</v>
      </c>
    </row>
    <row r="94" spans="1:2" x14ac:dyDescent="0.3">
      <c r="A94" s="35">
        <v>43373</v>
      </c>
      <c r="B94" s="6">
        <f>+'Consolida Proyecciones AP '!G150</f>
        <v>13.937644841672872</v>
      </c>
    </row>
    <row r="95" spans="1:2" x14ac:dyDescent="0.3">
      <c r="A95" s="35">
        <v>43404</v>
      </c>
      <c r="B95" s="6">
        <f>+'Consolida Proyecciones AP '!G151</f>
        <v>13.008740633745603</v>
      </c>
    </row>
    <row r="96" spans="1:2" x14ac:dyDescent="0.3">
      <c r="A96" s="35">
        <v>43434</v>
      </c>
      <c r="B96" s="6">
        <f>+'Consolida Proyecciones AP '!G152</f>
        <v>13.908027296399387</v>
      </c>
    </row>
    <row r="97" spans="1:2" x14ac:dyDescent="0.3">
      <c r="A97" s="35">
        <v>43465</v>
      </c>
      <c r="B97" s="6">
        <f>+'Consolida Proyecciones AP '!G153</f>
        <v>14.669415104926493</v>
      </c>
    </row>
    <row r="98" spans="1:2" x14ac:dyDescent="0.3">
      <c r="A98" s="35">
        <v>43496</v>
      </c>
      <c r="B98" s="6">
        <f>+'Consolida Proyecciones AP '!G154</f>
        <v>15.454086757478514</v>
      </c>
    </row>
    <row r="99" spans="1:2" x14ac:dyDescent="0.3">
      <c r="A99" s="35">
        <v>43524</v>
      </c>
      <c r="B99" s="6">
        <f>+'Consolida Proyecciones AP '!G155</f>
        <v>16.120154629920556</v>
      </c>
    </row>
    <row r="100" spans="1:2" x14ac:dyDescent="0.3">
      <c r="A100" s="35">
        <v>43555</v>
      </c>
      <c r="B100" s="6">
        <f>+'Consolida Proyecciones AP '!G156</f>
        <v>14.822707197199222</v>
      </c>
    </row>
    <row r="101" spans="1:2" x14ac:dyDescent="0.3">
      <c r="A101" s="35">
        <v>43585</v>
      </c>
      <c r="B101" s="6">
        <f>+'Consolida Proyecciones AP '!G157</f>
        <v>14.062169434470377</v>
      </c>
    </row>
    <row r="102" spans="1:2" x14ac:dyDescent="0.3">
      <c r="A102" s="35">
        <v>43616</v>
      </c>
      <c r="B102" s="6">
        <f>+'Consolida Proyecciones AP '!G158</f>
        <v>14.120657614184717</v>
      </c>
    </row>
    <row r="103" spans="1:2" x14ac:dyDescent="0.3">
      <c r="A103" s="35">
        <v>43646</v>
      </c>
      <c r="B103" s="6">
        <f>+'Consolida Proyecciones AP '!G159</f>
        <v>13.894616419014319</v>
      </c>
    </row>
    <row r="104" spans="1:2" x14ac:dyDescent="0.3">
      <c r="A104" s="35">
        <v>43677</v>
      </c>
      <c r="B104" s="6">
        <f>+'Consolida Proyecciones AP '!G160</f>
        <v>12.748805521939852</v>
      </c>
    </row>
    <row r="105" spans="1:2" x14ac:dyDescent="0.3">
      <c r="A105" s="35">
        <v>43708</v>
      </c>
      <c r="B105" s="6">
        <f>+'Consolida Proyecciones AP '!G161</f>
        <v>13.212832175666593</v>
      </c>
    </row>
    <row r="106" spans="1:2" x14ac:dyDescent="0.3">
      <c r="A106" s="35">
        <v>43738</v>
      </c>
      <c r="B106" s="6">
        <f>+'Consolida Proyecciones AP '!G162</f>
        <v>13.691270641482379</v>
      </c>
    </row>
    <row r="107" spans="1:2" x14ac:dyDescent="0.3">
      <c r="A107" s="35">
        <v>43769</v>
      </c>
      <c r="B107" s="6">
        <f>+'Consolida Proyecciones AP '!G163</f>
        <v>13.464803787692238</v>
      </c>
    </row>
    <row r="108" spans="1:2" x14ac:dyDescent="0.3">
      <c r="A108" s="35">
        <v>43799</v>
      </c>
      <c r="B108" s="6">
        <f>+'Consolida Proyecciones AP '!G164</f>
        <v>13.783674518392706</v>
      </c>
    </row>
    <row r="109" spans="1:2" x14ac:dyDescent="0.3">
      <c r="A109" s="35">
        <v>43830</v>
      </c>
      <c r="B109" s="6">
        <f>+'Consolida Proyecciones AP '!G165</f>
        <v>13.464335174218732</v>
      </c>
    </row>
    <row r="110" spans="1:2" x14ac:dyDescent="0.3">
      <c r="A110" s="35">
        <v>43861</v>
      </c>
      <c r="B110" s="6">
        <f>+'Consolida Proyecciones AP '!G166</f>
        <v>15.118441935770045</v>
      </c>
    </row>
    <row r="111" spans="1:2" x14ac:dyDescent="0.3">
      <c r="A111" s="35">
        <v>43890</v>
      </c>
      <c r="B111" s="6">
        <f>+'Consolida Proyecciones AP '!G167</f>
        <v>15.803015767414012</v>
      </c>
    </row>
    <row r="112" spans="1:2" x14ac:dyDescent="0.3">
      <c r="A112" s="35">
        <v>43921</v>
      </c>
      <c r="B112" s="6">
        <f>+'Consolida Proyecciones AP '!G168</f>
        <v>14.695273545783159</v>
      </c>
    </row>
    <row r="113" spans="1:5" x14ac:dyDescent="0.3">
      <c r="A113" s="35">
        <v>43951</v>
      </c>
      <c r="B113" s="6">
        <f>+'Consolida Proyecciones AP '!G169</f>
        <v>14.687992548567376</v>
      </c>
    </row>
    <row r="114" spans="1:5" x14ac:dyDescent="0.3">
      <c r="A114" s="35">
        <v>43982</v>
      </c>
      <c r="B114" s="6">
        <f>+'Consolida Proyecciones AP '!G170</f>
        <v>14.441780360152583</v>
      </c>
    </row>
    <row r="115" spans="1:5" x14ac:dyDescent="0.3">
      <c r="A115" s="35">
        <v>44012</v>
      </c>
      <c r="B115" s="6">
        <f>+'Consolida Proyecciones AP '!G171</f>
        <v>12.865363736993581</v>
      </c>
    </row>
    <row r="116" spans="1:5" x14ac:dyDescent="0.3">
      <c r="A116" s="35">
        <v>44043</v>
      </c>
      <c r="B116" s="6">
        <f>+'Consolida Proyecciones AP '!G172</f>
        <v>12.846559384601782</v>
      </c>
    </row>
    <row r="117" spans="1:5" x14ac:dyDescent="0.3">
      <c r="A117" s="35">
        <v>44074</v>
      </c>
      <c r="B117" s="6">
        <f>+'Consolida Proyecciones AP '!G173</f>
        <v>13.026775596723263</v>
      </c>
    </row>
    <row r="118" spans="1:5" x14ac:dyDescent="0.3">
      <c r="A118" s="35">
        <v>44104</v>
      </c>
      <c r="B118" s="6">
        <f>+'Consolida Proyecciones AP '!G174</f>
        <v>13.289839475369298</v>
      </c>
    </row>
    <row r="119" spans="1:5" x14ac:dyDescent="0.3">
      <c r="A119" s="35">
        <v>44135</v>
      </c>
      <c r="B119" s="6">
        <f>+'Consolida Proyecciones AP '!G175</f>
        <v>13.767213688380277</v>
      </c>
    </row>
    <row r="120" spans="1:5" x14ac:dyDescent="0.3">
      <c r="A120" s="35">
        <v>44165</v>
      </c>
      <c r="B120" s="6">
        <f>+'Consolida Proyecciones AP '!G176</f>
        <v>14.042139744718311</v>
      </c>
    </row>
    <row r="121" spans="1:5" x14ac:dyDescent="0.3">
      <c r="A121" s="35">
        <v>44196</v>
      </c>
      <c r="B121" s="6">
        <f>+'Consolida Proyecciones AP '!G177</f>
        <v>14.146166101844107</v>
      </c>
      <c r="C121" s="6"/>
      <c r="D121" s="6"/>
      <c r="E121" s="6"/>
    </row>
    <row r="122" spans="1:5" x14ac:dyDescent="0.3">
      <c r="A122" s="35">
        <v>44227</v>
      </c>
      <c r="B122" s="6">
        <f>+'Consolida Proyecciones AP '!G178</f>
        <v>15.638236859467781</v>
      </c>
      <c r="C122" s="6"/>
      <c r="D122" s="6"/>
      <c r="E122" s="6"/>
    </row>
    <row r="123" spans="1:5" x14ac:dyDescent="0.3">
      <c r="A123" s="35">
        <v>44255</v>
      </c>
      <c r="B123" s="6">
        <f>+'Consolida Proyecciones AP '!G179</f>
        <v>15.551260194685611</v>
      </c>
      <c r="C123" s="6"/>
      <c r="D123" s="6"/>
      <c r="E123" s="6"/>
    </row>
    <row r="124" spans="1:5" x14ac:dyDescent="0.3">
      <c r="A124" s="35">
        <v>44286</v>
      </c>
      <c r="B124" s="6">
        <f>+'Consolida Proyecciones AP '!G180</f>
        <v>14.998604961498074</v>
      </c>
      <c r="C124" s="6"/>
      <c r="D124" s="6"/>
      <c r="E124" s="6"/>
    </row>
    <row r="125" spans="1:5" x14ac:dyDescent="0.3">
      <c r="A125" s="35">
        <v>44316</v>
      </c>
      <c r="B125" s="6">
        <f>+'Consolida Proyecciones AP '!G181</f>
        <v>14.645429490124023</v>
      </c>
      <c r="C125" s="6"/>
      <c r="D125" s="6"/>
      <c r="E125" s="6"/>
    </row>
    <row r="126" spans="1:5" x14ac:dyDescent="0.3">
      <c r="A126" s="35">
        <v>44347</v>
      </c>
      <c r="B126" s="6">
        <f>+'Consolida Proyecciones AP '!G182</f>
        <v>13.933701788314028</v>
      </c>
      <c r="C126" s="6"/>
      <c r="D126" s="6"/>
      <c r="E126" s="6"/>
    </row>
    <row r="127" spans="1:5" x14ac:dyDescent="0.3">
      <c r="A127" s="35">
        <v>44377</v>
      </c>
      <c r="B127" s="6">
        <f>+'Consolida Proyecciones AP '!G183</f>
        <v>13.104181008257278</v>
      </c>
      <c r="C127" s="6"/>
      <c r="D127" s="6"/>
      <c r="E127" s="6"/>
    </row>
    <row r="128" spans="1:5" x14ac:dyDescent="0.3">
      <c r="A128" s="35">
        <v>44408</v>
      </c>
      <c r="B128" s="6">
        <f>+'Consolida Proyecciones AP '!G184</f>
        <v>13.571490960268486</v>
      </c>
      <c r="C128" s="6"/>
      <c r="D128" s="6"/>
      <c r="E128" s="6"/>
    </row>
    <row r="129" spans="1:9" x14ac:dyDescent="0.3">
      <c r="A129" s="35">
        <v>44439</v>
      </c>
      <c r="B129" s="6">
        <f>+'Consolida Proyecciones AP '!G185</f>
        <v>13.773035992386227</v>
      </c>
      <c r="C129" s="6"/>
      <c r="D129" s="6"/>
      <c r="E129" s="6"/>
    </row>
    <row r="130" spans="1:9" x14ac:dyDescent="0.3">
      <c r="A130" s="35">
        <v>44469</v>
      </c>
      <c r="B130" s="6">
        <f>+'Consolida Proyecciones AP '!G186</f>
        <v>13.562273149648837</v>
      </c>
      <c r="C130" s="6"/>
      <c r="D130" s="6"/>
      <c r="E130" s="6"/>
    </row>
    <row r="131" spans="1:9" x14ac:dyDescent="0.3">
      <c r="A131" s="35">
        <v>44500</v>
      </c>
      <c r="B131" s="6">
        <f>+'Consolida Proyecciones AP '!G187</f>
        <v>14.020108693303365</v>
      </c>
      <c r="C131" s="6"/>
      <c r="D131" s="6"/>
      <c r="E131" s="6"/>
    </row>
    <row r="132" spans="1:9" x14ac:dyDescent="0.3">
      <c r="A132" s="35">
        <v>44530</v>
      </c>
      <c r="B132" s="6">
        <f>+'Consolida Proyecciones AP '!G188</f>
        <v>13.90990653802154</v>
      </c>
      <c r="C132" s="6"/>
      <c r="D132" s="6"/>
      <c r="E132" s="6"/>
    </row>
    <row r="133" spans="1:9" x14ac:dyDescent="0.3">
      <c r="A133" s="35">
        <v>44561</v>
      </c>
      <c r="B133" s="6">
        <f>+'Consolida Proyecciones AP '!G189</f>
        <v>14.546229143732868</v>
      </c>
      <c r="C133" s="6">
        <f t="shared" ref="C133:C143" si="0">_xlfn.FORECAST.ETS(A133,$B$2:$B$143,$A$2:$A$143,1,1)</f>
        <v>14.279034668409107</v>
      </c>
      <c r="D133" s="6"/>
      <c r="E133" s="6"/>
    </row>
    <row r="134" spans="1:9" x14ac:dyDescent="0.3">
      <c r="A134" s="35">
        <v>44592</v>
      </c>
      <c r="B134" s="6">
        <f>+'Consolida Proyecciones AP '!G190</f>
        <v>16.076452699056787</v>
      </c>
      <c r="C134" s="6">
        <f t="shared" si="0"/>
        <v>15.563389963686015</v>
      </c>
      <c r="D134" s="6"/>
      <c r="E134" s="6"/>
      <c r="I134" s="42"/>
    </row>
    <row r="135" spans="1:9" x14ac:dyDescent="0.3">
      <c r="A135" s="35">
        <v>44620</v>
      </c>
      <c r="B135" s="6">
        <f>+'Consolida Proyecciones AP '!G191</f>
        <v>15.886457600414392</v>
      </c>
      <c r="C135" s="6">
        <f t="shared" si="0"/>
        <v>15.918761442247837</v>
      </c>
      <c r="D135" s="6"/>
      <c r="E135" s="6"/>
      <c r="I135" s="42"/>
    </row>
    <row r="136" spans="1:9" x14ac:dyDescent="0.3">
      <c r="A136" s="35">
        <v>44651</v>
      </c>
      <c r="B136" s="6">
        <f>+'Consolida Proyecciones AP '!G192</f>
        <v>14.50514505560824</v>
      </c>
      <c r="C136" s="6">
        <f t="shared" si="0"/>
        <v>14.830155568208861</v>
      </c>
      <c r="D136" s="6"/>
      <c r="E136" s="6"/>
      <c r="I136" s="42"/>
    </row>
    <row r="137" spans="1:9" x14ac:dyDescent="0.3">
      <c r="A137" s="35">
        <v>44681</v>
      </c>
      <c r="B137" s="6">
        <f>+'Consolida Proyecciones AP '!G193</f>
        <v>14.950448995413144</v>
      </c>
      <c r="C137" s="6">
        <f t="shared" si="0"/>
        <v>14.699432009965323</v>
      </c>
      <c r="D137" s="6"/>
      <c r="E137" s="6"/>
      <c r="I137" s="42"/>
    </row>
    <row r="138" spans="1:9" x14ac:dyDescent="0.3">
      <c r="A138" s="35">
        <v>44712</v>
      </c>
      <c r="B138" s="6">
        <f>+'Consolida Proyecciones AP '!G194</f>
        <v>14.3908088029458</v>
      </c>
      <c r="C138" s="6">
        <f t="shared" si="0"/>
        <v>14.139694970319985</v>
      </c>
      <c r="D138" s="6"/>
      <c r="E138" s="6"/>
      <c r="I138" s="42"/>
    </row>
    <row r="139" spans="1:9" x14ac:dyDescent="0.3">
      <c r="A139" s="35">
        <v>44742</v>
      </c>
      <c r="B139" s="6">
        <f>+'Consolida Proyecciones AP '!G195</f>
        <v>13.716287885292349</v>
      </c>
      <c r="C139" s="6">
        <f t="shared" si="0"/>
        <v>13.439021511721883</v>
      </c>
      <c r="D139" s="6"/>
      <c r="E139" s="6"/>
      <c r="I139" s="42"/>
    </row>
    <row r="140" spans="1:9" x14ac:dyDescent="0.3">
      <c r="A140" s="35">
        <v>44773</v>
      </c>
      <c r="B140" s="6">
        <f>+'Consolida Proyecciones AP '!G196</f>
        <v>13.423583816269584</v>
      </c>
      <c r="C140" s="6">
        <f t="shared" si="0"/>
        <v>13.292611406028007</v>
      </c>
      <c r="D140" s="6"/>
      <c r="E140" s="6"/>
      <c r="I140" s="42"/>
    </row>
    <row r="141" spans="1:9" x14ac:dyDescent="0.3">
      <c r="A141" s="35">
        <v>44804</v>
      </c>
      <c r="B141" s="6">
        <f>+'Consolida Proyecciones AP '!G197</f>
        <v>13.14503301320528</v>
      </c>
      <c r="C141" s="6">
        <f t="shared" si="0"/>
        <v>13.268800854573591</v>
      </c>
      <c r="D141" s="6"/>
      <c r="E141" s="6"/>
      <c r="I141" s="42"/>
    </row>
    <row r="142" spans="1:9" x14ac:dyDescent="0.3">
      <c r="A142" s="35">
        <v>44834</v>
      </c>
      <c r="B142" s="6">
        <f>+'Consolida Proyecciones AP '!G198</f>
        <v>13.319636572302983</v>
      </c>
      <c r="C142" s="6">
        <f t="shared" si="0"/>
        <v>13.448717357855497</v>
      </c>
      <c r="D142" s="6"/>
      <c r="E142" s="6"/>
    </row>
    <row r="143" spans="1:9" x14ac:dyDescent="0.3">
      <c r="A143" s="35">
        <v>44865</v>
      </c>
      <c r="B143" s="6">
        <f>+'Consolida Proyecciones AP '!G199</f>
        <v>13.701348131187856</v>
      </c>
      <c r="C143" s="6">
        <f t="shared" si="0"/>
        <v>13.714563082895706</v>
      </c>
      <c r="D143" s="6">
        <f>+Tabla818[[#This Row],[Valores]]</f>
        <v>13.701348131187856</v>
      </c>
      <c r="E143" s="6">
        <f>+Tabla818[[#This Row],[Valores]]</f>
        <v>13.701348131187856</v>
      </c>
    </row>
    <row r="144" spans="1:9" x14ac:dyDescent="0.3">
      <c r="A144" s="35">
        <v>44895</v>
      </c>
      <c r="B144" s="6">
        <f>+'Consolida Proyecciones AP '!G200</f>
        <v>13.732607703039786</v>
      </c>
      <c r="C144" s="6">
        <f>_xlfn.FORECAST.ETS(A144,$B$2:$B$143,$A$2:$A$143,1,1)</f>
        <v>14.025778044855466</v>
      </c>
      <c r="D144" s="6">
        <f>C144-_xlfn.FORECAST.ETS.CONFINT(A144,$B$2:$B$143,$A$2:$A$143,0.95,1,1)</f>
        <v>13.267473017021681</v>
      </c>
      <c r="E144" s="6">
        <f>C144+_xlfn.FORECAST.ETS.CONFINT(A144,$B$2:$B$143,$A$2:$A$143,0.95,1,1)</f>
        <v>14.784083072689251</v>
      </c>
    </row>
    <row r="145" spans="1:8" x14ac:dyDescent="0.3">
      <c r="A145" s="35">
        <v>44926</v>
      </c>
      <c r="B145" s="6">
        <f>+'Consolida Proyecciones AP '!G201</f>
        <v>14.08824089883851</v>
      </c>
      <c r="C145" s="6">
        <f>_xlfn.FORECAST.ETS(A145,$B$2:$B$143,$A$2:$A$143,1,1)</f>
        <v>14.387858372465455</v>
      </c>
      <c r="D145" s="6">
        <f t="shared" ref="D145:D208" si="1">C145-_xlfn.FORECAST.ETS.CONFINT(A145,$B$2:$B$143,$A$2:$A$143,0.95,1,1)</f>
        <v>13.592919528467339</v>
      </c>
      <c r="E145" s="6">
        <f t="shared" ref="E145:E208" si="2">C145+_xlfn.FORECAST.ETS.CONFINT(A145,$B$2:$B$143,$A$2:$A$143,0.95,1,1)</f>
        <v>15.182797216463571</v>
      </c>
      <c r="G145" s="29"/>
      <c r="H145" s="38"/>
    </row>
    <row r="146" spans="1:8" x14ac:dyDescent="0.3">
      <c r="A146" s="35">
        <v>44957</v>
      </c>
      <c r="C146" s="6">
        <f t="shared" ref="C146:C209" si="3">_xlfn.FORECAST.ETS(A146,$B$2:$B$143,$A$2:$A$143,1,1)</f>
        <v>15.672213667742364</v>
      </c>
      <c r="D146" s="6">
        <f t="shared" si="1"/>
        <v>14.853701887954564</v>
      </c>
      <c r="E146" s="6">
        <f t="shared" si="2"/>
        <v>16.490725447530163</v>
      </c>
      <c r="G146" s="29"/>
      <c r="H146" s="38"/>
    </row>
    <row r="147" spans="1:8" x14ac:dyDescent="0.3">
      <c r="A147" s="35">
        <v>44985</v>
      </c>
      <c r="C147" s="6">
        <f t="shared" si="3"/>
        <v>15.906436394660371</v>
      </c>
      <c r="D147" s="6">
        <f t="shared" si="1"/>
        <v>15.067039756037516</v>
      </c>
      <c r="E147" s="6">
        <f t="shared" si="2"/>
        <v>16.745833033283226</v>
      </c>
      <c r="G147" s="29"/>
      <c r="H147" s="38"/>
    </row>
    <row r="148" spans="1:8" x14ac:dyDescent="0.3">
      <c r="A148" s="35">
        <v>45016</v>
      </c>
      <c r="C148" s="6">
        <f t="shared" si="3"/>
        <v>14.938979272265209</v>
      </c>
      <c r="D148" s="6">
        <f t="shared" si="1"/>
        <v>14.07472582152163</v>
      </c>
      <c r="E148" s="6">
        <f t="shared" si="2"/>
        <v>15.803232723008788</v>
      </c>
      <c r="G148" s="29"/>
      <c r="H148" s="38"/>
    </row>
    <row r="149" spans="1:8" x14ac:dyDescent="0.3">
      <c r="A149" s="35">
        <v>45046</v>
      </c>
      <c r="C149" s="6">
        <f t="shared" si="3"/>
        <v>14.795545071556383</v>
      </c>
      <c r="D149" s="6">
        <f t="shared" si="1"/>
        <v>13.909757870912333</v>
      </c>
      <c r="E149" s="6">
        <f t="shared" si="2"/>
        <v>15.681332272200432</v>
      </c>
    </row>
    <row r="150" spans="1:8" x14ac:dyDescent="0.3">
      <c r="A150" s="35">
        <v>45077</v>
      </c>
      <c r="C150" s="6">
        <f t="shared" si="3"/>
        <v>14.248518674376333</v>
      </c>
      <c r="D150" s="6">
        <f t="shared" si="1"/>
        <v>13.340156932963055</v>
      </c>
      <c r="E150" s="6">
        <f t="shared" si="2"/>
        <v>15.156880415789612</v>
      </c>
    </row>
    <row r="151" spans="1:8" x14ac:dyDescent="0.3">
      <c r="A151" s="35">
        <v>45107</v>
      </c>
      <c r="C151" s="6">
        <f t="shared" si="3"/>
        <v>13.566019860439848</v>
      </c>
      <c r="D151" s="6">
        <f t="shared" si="1"/>
        <v>12.636828212703136</v>
      </c>
      <c r="E151" s="6">
        <f t="shared" si="2"/>
        <v>14.49521150817656</v>
      </c>
    </row>
    <row r="152" spans="1:8" x14ac:dyDescent="0.3">
      <c r="A152" s="35">
        <v>45138</v>
      </c>
      <c r="C152" s="6">
        <f t="shared" si="3"/>
        <v>13.401435110084355</v>
      </c>
      <c r="D152" s="6">
        <f t="shared" si="1"/>
        <v>12.450366175053892</v>
      </c>
      <c r="E152" s="6">
        <f t="shared" si="2"/>
        <v>14.352504045114818</v>
      </c>
    </row>
    <row r="153" spans="1:8" x14ac:dyDescent="0.3">
      <c r="A153" s="35">
        <v>45169</v>
      </c>
      <c r="C153" s="6">
        <f t="shared" si="3"/>
        <v>13.37762455862994</v>
      </c>
      <c r="D153" s="6">
        <f t="shared" si="1"/>
        <v>12.4056679556767</v>
      </c>
      <c r="E153" s="6">
        <f t="shared" si="2"/>
        <v>14.349581161583179</v>
      </c>
    </row>
    <row r="154" spans="1:8" x14ac:dyDescent="0.3">
      <c r="A154" s="35">
        <v>45199</v>
      </c>
      <c r="C154" s="6">
        <f t="shared" si="3"/>
        <v>13.559776993006791</v>
      </c>
      <c r="D154" s="6">
        <f t="shared" si="1"/>
        <v>12.567874266289634</v>
      </c>
      <c r="E154" s="6">
        <f t="shared" si="2"/>
        <v>14.551679719723948</v>
      </c>
    </row>
    <row r="155" spans="1:8" x14ac:dyDescent="0.3">
      <c r="A155" s="35">
        <v>45230</v>
      </c>
      <c r="C155" s="6">
        <f t="shared" si="3"/>
        <v>13.823386786952055</v>
      </c>
      <c r="D155" s="6">
        <f t="shared" si="1"/>
        <v>12.810487685646232</v>
      </c>
      <c r="E155" s="6">
        <f t="shared" si="2"/>
        <v>14.836285888257878</v>
      </c>
    </row>
    <row r="156" spans="1:8" x14ac:dyDescent="0.3">
      <c r="A156" s="35">
        <v>45260</v>
      </c>
      <c r="C156" s="6">
        <f t="shared" si="3"/>
        <v>14.134601748911814</v>
      </c>
      <c r="D156" s="6">
        <f t="shared" si="1"/>
        <v>13.049570070842085</v>
      </c>
      <c r="E156" s="6">
        <f t="shared" si="2"/>
        <v>15.219633426981543</v>
      </c>
    </row>
    <row r="157" spans="1:8" x14ac:dyDescent="0.3">
      <c r="A157" s="35">
        <v>45291</v>
      </c>
      <c r="C157" s="6">
        <f t="shared" si="3"/>
        <v>14.496682076521804</v>
      </c>
      <c r="D157" s="6">
        <f t="shared" si="1"/>
        <v>13.390449281346816</v>
      </c>
      <c r="E157" s="6">
        <f t="shared" si="2"/>
        <v>15.602914871696791</v>
      </c>
    </row>
    <row r="158" spans="1:8" x14ac:dyDescent="0.3">
      <c r="A158" s="35">
        <v>45322</v>
      </c>
      <c r="C158" s="6">
        <f t="shared" si="3"/>
        <v>15.781037371798712</v>
      </c>
      <c r="D158" s="6">
        <f t="shared" si="1"/>
        <v>14.65610258462762</v>
      </c>
      <c r="E158" s="6">
        <f t="shared" si="2"/>
        <v>16.905972158969806</v>
      </c>
    </row>
    <row r="159" spans="1:8" x14ac:dyDescent="0.3">
      <c r="A159" s="35">
        <v>45351</v>
      </c>
      <c r="C159" s="6">
        <f t="shared" si="3"/>
        <v>16.02362519610665</v>
      </c>
      <c r="D159" s="6">
        <f t="shared" si="1"/>
        <v>14.881342992666488</v>
      </c>
      <c r="E159" s="6">
        <f t="shared" si="2"/>
        <v>17.165907399546811</v>
      </c>
    </row>
    <row r="160" spans="1:8" x14ac:dyDescent="0.3">
      <c r="A160" s="35">
        <v>45382</v>
      </c>
      <c r="C160" s="6">
        <f t="shared" si="3"/>
        <v>15.047802976321558</v>
      </c>
      <c r="D160" s="6">
        <f t="shared" si="1"/>
        <v>13.885959367458234</v>
      </c>
      <c r="E160" s="6">
        <f t="shared" si="2"/>
        <v>16.209646585184881</v>
      </c>
    </row>
    <row r="161" spans="1:5" x14ac:dyDescent="0.3">
      <c r="A161" s="35">
        <v>45412</v>
      </c>
      <c r="C161" s="6">
        <f t="shared" si="3"/>
        <v>14.904368775612731</v>
      </c>
      <c r="D161" s="6">
        <f t="shared" si="1"/>
        <v>13.724885297183718</v>
      </c>
      <c r="E161" s="6">
        <f t="shared" si="2"/>
        <v>16.083852254041744</v>
      </c>
    </row>
    <row r="162" spans="1:5" x14ac:dyDescent="0.3">
      <c r="A162" s="35">
        <v>45443</v>
      </c>
      <c r="C162" s="6">
        <f t="shared" si="3"/>
        <v>14.357342378432682</v>
      </c>
      <c r="D162" s="6">
        <f t="shared" si="1"/>
        <v>13.159196125746421</v>
      </c>
      <c r="E162" s="6">
        <f t="shared" si="2"/>
        <v>15.555488631118942</v>
      </c>
    </row>
    <row r="163" spans="1:5" x14ac:dyDescent="0.3">
      <c r="A163" s="35">
        <v>45473</v>
      </c>
      <c r="C163" s="6">
        <f t="shared" si="3"/>
        <v>13.674843564496197</v>
      </c>
      <c r="D163" s="6">
        <f t="shared" si="1"/>
        <v>12.459329732494693</v>
      </c>
      <c r="E163" s="6">
        <f t="shared" si="2"/>
        <v>14.8903573964977</v>
      </c>
    </row>
    <row r="164" spans="1:5" x14ac:dyDescent="0.3">
      <c r="A164" s="35">
        <v>45504</v>
      </c>
      <c r="C164" s="6">
        <f t="shared" si="3"/>
        <v>13.510258814140704</v>
      </c>
      <c r="D164" s="6">
        <f t="shared" si="1"/>
        <v>12.276358738526209</v>
      </c>
      <c r="E164" s="6">
        <f t="shared" si="2"/>
        <v>14.744158889755198</v>
      </c>
    </row>
    <row r="165" spans="1:5" x14ac:dyDescent="0.3">
      <c r="A165" s="35">
        <v>45535</v>
      </c>
      <c r="C165" s="6">
        <f t="shared" si="3"/>
        <v>13.486448262686288</v>
      </c>
      <c r="D165" s="6">
        <f t="shared" si="1"/>
        <v>12.234861170086814</v>
      </c>
      <c r="E165" s="6">
        <f t="shared" si="2"/>
        <v>14.738035355285762</v>
      </c>
    </row>
    <row r="166" spans="1:5" x14ac:dyDescent="0.3">
      <c r="A166" s="35">
        <v>45565</v>
      </c>
      <c r="C166" s="6">
        <f t="shared" si="3"/>
        <v>13.668600697063139</v>
      </c>
      <c r="D166" s="6">
        <f t="shared" si="1"/>
        <v>12.400008405774967</v>
      </c>
      <c r="E166" s="6">
        <f t="shared" si="2"/>
        <v>14.937192988351311</v>
      </c>
    </row>
    <row r="167" spans="1:5" x14ac:dyDescent="0.3">
      <c r="A167" s="35">
        <v>45596</v>
      </c>
      <c r="C167" s="6">
        <f t="shared" si="3"/>
        <v>13.932210491008403</v>
      </c>
      <c r="D167" s="6">
        <f t="shared" si="1"/>
        <v>12.645600739153739</v>
      </c>
      <c r="E167" s="6">
        <f t="shared" si="2"/>
        <v>15.218820242863067</v>
      </c>
    </row>
    <row r="168" spans="1:5" x14ac:dyDescent="0.3">
      <c r="A168" s="35">
        <v>45626</v>
      </c>
      <c r="C168" s="6">
        <f t="shared" si="3"/>
        <v>14.243425452968163</v>
      </c>
      <c r="D168" s="6">
        <f t="shared" si="1"/>
        <v>12.896630614535079</v>
      </c>
      <c r="E168" s="6">
        <f t="shared" si="2"/>
        <v>15.590220291401247</v>
      </c>
    </row>
    <row r="169" spans="1:5" x14ac:dyDescent="0.3">
      <c r="A169" s="35">
        <v>45657</v>
      </c>
      <c r="C169" s="6">
        <f t="shared" si="3"/>
        <v>14.605505780578152</v>
      </c>
      <c r="D169" s="6">
        <f t="shared" si="1"/>
        <v>13.240074449426341</v>
      </c>
      <c r="E169" s="6">
        <f t="shared" si="2"/>
        <v>15.970937111729963</v>
      </c>
    </row>
    <row r="170" spans="1:5" x14ac:dyDescent="0.3">
      <c r="A170" s="35">
        <v>45688</v>
      </c>
      <c r="C170" s="6">
        <f t="shared" si="3"/>
        <v>15.889861075855061</v>
      </c>
      <c r="D170" s="6">
        <f t="shared" si="1"/>
        <v>14.507835520171801</v>
      </c>
      <c r="E170" s="6">
        <f t="shared" si="2"/>
        <v>17.271886631538322</v>
      </c>
    </row>
    <row r="171" spans="1:5" x14ac:dyDescent="0.3">
      <c r="A171" s="35">
        <v>45716</v>
      </c>
      <c r="C171" s="6">
        <f t="shared" si="3"/>
        <v>16.124083802773068</v>
      </c>
      <c r="D171" s="6">
        <f t="shared" si="1"/>
        <v>14.727132731397134</v>
      </c>
      <c r="E171" s="6">
        <f t="shared" si="2"/>
        <v>17.521034874149002</v>
      </c>
    </row>
    <row r="172" spans="1:5" x14ac:dyDescent="0.3">
      <c r="A172" s="35">
        <v>45747</v>
      </c>
      <c r="C172" s="6">
        <f t="shared" si="3"/>
        <v>15.156626680377906</v>
      </c>
      <c r="D172" s="6">
        <f t="shared" si="1"/>
        <v>13.741646471678695</v>
      </c>
      <c r="E172" s="6">
        <f t="shared" si="2"/>
        <v>16.571606889077117</v>
      </c>
    </row>
    <row r="173" spans="1:5" x14ac:dyDescent="0.3">
      <c r="A173" s="35">
        <v>45777</v>
      </c>
      <c r="C173" s="6">
        <f t="shared" si="3"/>
        <v>15.01319247966908</v>
      </c>
      <c r="D173" s="6">
        <f t="shared" si="1"/>
        <v>13.582370663437191</v>
      </c>
      <c r="E173" s="6">
        <f t="shared" si="2"/>
        <v>16.444014295900971</v>
      </c>
    </row>
    <row r="174" spans="1:5" x14ac:dyDescent="0.3">
      <c r="A174" s="35">
        <v>45808</v>
      </c>
      <c r="C174" s="6">
        <f t="shared" si="3"/>
        <v>14.46616608248903</v>
      </c>
      <c r="D174" s="6">
        <f t="shared" si="1"/>
        <v>13.018522492584973</v>
      </c>
      <c r="E174" s="6">
        <f t="shared" si="2"/>
        <v>15.913809672393088</v>
      </c>
    </row>
    <row r="175" spans="1:5" x14ac:dyDescent="0.3">
      <c r="A175" s="35">
        <v>45838</v>
      </c>
      <c r="C175" s="6">
        <f t="shared" si="3"/>
        <v>13.783667268552545</v>
      </c>
      <c r="D175" s="6">
        <f t="shared" si="1"/>
        <v>12.320314825704926</v>
      </c>
      <c r="E175" s="6">
        <f t="shared" si="2"/>
        <v>15.247019711400164</v>
      </c>
    </row>
    <row r="176" spans="1:5" x14ac:dyDescent="0.3">
      <c r="A176" s="35">
        <v>45869</v>
      </c>
      <c r="C176" s="6">
        <f t="shared" si="3"/>
        <v>13.619082518197052</v>
      </c>
      <c r="D176" s="6">
        <f t="shared" si="1"/>
        <v>12.139044322471612</v>
      </c>
      <c r="E176" s="6">
        <f t="shared" si="2"/>
        <v>15.099120713922492</v>
      </c>
    </row>
    <row r="177" spans="1:5" x14ac:dyDescent="0.3">
      <c r="A177" s="35">
        <v>45900</v>
      </c>
      <c r="C177" s="6">
        <f t="shared" si="3"/>
        <v>13.595271966742636</v>
      </c>
      <c r="D177" s="6">
        <f t="shared" si="1"/>
        <v>12.099130804494562</v>
      </c>
      <c r="E177" s="6">
        <f t="shared" si="2"/>
        <v>15.091413128990711</v>
      </c>
    </row>
    <row r="178" spans="1:5" x14ac:dyDescent="0.3">
      <c r="A178" s="35">
        <v>45930</v>
      </c>
      <c r="C178" s="6">
        <f t="shared" si="3"/>
        <v>13.777424401119488</v>
      </c>
      <c r="D178" s="6">
        <f t="shared" si="1"/>
        <v>12.265754825427358</v>
      </c>
      <c r="E178" s="6">
        <f t="shared" si="2"/>
        <v>15.289093976811618</v>
      </c>
    </row>
    <row r="179" spans="1:5" x14ac:dyDescent="0.3">
      <c r="A179" s="35">
        <v>45961</v>
      </c>
      <c r="C179" s="6">
        <f t="shared" si="3"/>
        <v>14.04103419506475</v>
      </c>
      <c r="D179" s="6">
        <f t="shared" si="1"/>
        <v>12.512863887747864</v>
      </c>
      <c r="E179" s="6">
        <f t="shared" si="2"/>
        <v>15.569204502381636</v>
      </c>
    </row>
    <row r="180" spans="1:5" x14ac:dyDescent="0.3">
      <c r="A180" s="35">
        <v>45991</v>
      </c>
      <c r="C180" s="6">
        <f t="shared" si="3"/>
        <v>14.352249157024509</v>
      </c>
      <c r="D180" s="6">
        <f t="shared" si="1"/>
        <v>12.770754829074626</v>
      </c>
      <c r="E180" s="6">
        <f t="shared" si="2"/>
        <v>15.933743484974393</v>
      </c>
    </row>
    <row r="181" spans="1:5" x14ac:dyDescent="0.3">
      <c r="A181" s="35">
        <v>46022</v>
      </c>
      <c r="C181" s="6">
        <f t="shared" si="3"/>
        <v>14.714329484634499</v>
      </c>
      <c r="D181" s="6">
        <f t="shared" si="1"/>
        <v>13.11559984229365</v>
      </c>
      <c r="E181" s="6">
        <f t="shared" si="2"/>
        <v>16.31305912697535</v>
      </c>
    </row>
    <row r="182" spans="1:5" x14ac:dyDescent="0.3">
      <c r="A182" s="35">
        <v>46053</v>
      </c>
      <c r="C182" s="6">
        <f t="shared" si="3"/>
        <v>15.998684779911407</v>
      </c>
      <c r="D182" s="6">
        <f t="shared" si="1"/>
        <v>14.384508782114244</v>
      </c>
      <c r="E182" s="6">
        <f t="shared" si="2"/>
        <v>17.612860777708573</v>
      </c>
    </row>
    <row r="183" spans="1:5" x14ac:dyDescent="0.3">
      <c r="A183" s="35">
        <v>46081</v>
      </c>
      <c r="C183" s="6">
        <f t="shared" si="3"/>
        <v>16.232907506829413</v>
      </c>
      <c r="D183" s="6">
        <f t="shared" si="1"/>
        <v>14.604810488896959</v>
      </c>
      <c r="E183" s="6">
        <f t="shared" si="2"/>
        <v>17.861004524761867</v>
      </c>
    </row>
    <row r="184" spans="1:5" x14ac:dyDescent="0.3">
      <c r="A184" s="35">
        <v>46112</v>
      </c>
      <c r="C184" s="6">
        <f t="shared" si="3"/>
        <v>15.265450384434253</v>
      </c>
      <c r="D184" s="6">
        <f t="shared" si="1"/>
        <v>13.620502719468849</v>
      </c>
      <c r="E184" s="6">
        <f t="shared" si="2"/>
        <v>16.910398049399657</v>
      </c>
    </row>
    <row r="185" spans="1:5" x14ac:dyDescent="0.3">
      <c r="A185" s="35">
        <v>46142</v>
      </c>
      <c r="C185" s="6">
        <f t="shared" si="3"/>
        <v>15.122016183725426</v>
      </c>
      <c r="D185" s="6">
        <f t="shared" si="1"/>
        <v>13.462232498641619</v>
      </c>
      <c r="E185" s="6">
        <f t="shared" si="2"/>
        <v>16.781799868809234</v>
      </c>
    </row>
    <row r="186" spans="1:5" x14ac:dyDescent="0.3">
      <c r="A186" s="35">
        <v>46173</v>
      </c>
      <c r="C186" s="6">
        <f t="shared" si="3"/>
        <v>14.574989786545377</v>
      </c>
      <c r="D186" s="6">
        <f t="shared" si="1"/>
        <v>12.899422076887806</v>
      </c>
      <c r="E186" s="6">
        <f t="shared" si="2"/>
        <v>16.250557496202948</v>
      </c>
    </row>
    <row r="187" spans="1:5" x14ac:dyDescent="0.3">
      <c r="A187" s="35">
        <v>46203</v>
      </c>
      <c r="C187" s="6">
        <f t="shared" si="3"/>
        <v>13.89249097260889</v>
      </c>
      <c r="D187" s="6">
        <f t="shared" si="1"/>
        <v>12.202156644282619</v>
      </c>
      <c r="E187" s="6">
        <f t="shared" si="2"/>
        <v>15.582825300935161</v>
      </c>
    </row>
    <row r="188" spans="1:5" x14ac:dyDescent="0.3">
      <c r="A188" s="35">
        <v>46234</v>
      </c>
      <c r="C188" s="6">
        <f t="shared" si="3"/>
        <v>13.727906222253399</v>
      </c>
      <c r="D188" s="6">
        <f t="shared" si="1"/>
        <v>12.021859140111328</v>
      </c>
      <c r="E188" s="6">
        <f t="shared" si="2"/>
        <v>15.43395330439547</v>
      </c>
    </row>
    <row r="189" spans="1:5" x14ac:dyDescent="0.3">
      <c r="A189" s="35">
        <v>46265</v>
      </c>
      <c r="C189" s="6">
        <f t="shared" si="3"/>
        <v>13.704095670798983</v>
      </c>
      <c r="D189" s="6">
        <f t="shared" si="1"/>
        <v>11.982858454797114</v>
      </c>
      <c r="E189" s="6">
        <f t="shared" si="2"/>
        <v>15.425332886800852</v>
      </c>
    </row>
    <row r="190" spans="1:5" x14ac:dyDescent="0.3">
      <c r="A190" s="35">
        <v>46295</v>
      </c>
      <c r="C190" s="6">
        <f t="shared" si="3"/>
        <v>13.886248105175834</v>
      </c>
      <c r="D190" s="6">
        <f t="shared" si="1"/>
        <v>12.150339101906223</v>
      </c>
      <c r="E190" s="6">
        <f t="shared" si="2"/>
        <v>15.622157108445446</v>
      </c>
    </row>
    <row r="191" spans="1:5" x14ac:dyDescent="0.3">
      <c r="A191" s="35">
        <v>46326</v>
      </c>
      <c r="C191" s="6">
        <f t="shared" si="3"/>
        <v>14.149857899121098</v>
      </c>
      <c r="D191" s="6">
        <f t="shared" si="1"/>
        <v>12.398333526493143</v>
      </c>
      <c r="E191" s="6">
        <f t="shared" si="2"/>
        <v>15.901382271749053</v>
      </c>
    </row>
    <row r="192" spans="1:5" x14ac:dyDescent="0.3">
      <c r="A192" s="35">
        <v>46356</v>
      </c>
      <c r="C192" s="6">
        <f t="shared" si="3"/>
        <v>14.461072861080858</v>
      </c>
      <c r="D192" s="6">
        <f t="shared" si="1"/>
        <v>12.660753113194668</v>
      </c>
      <c r="E192" s="6">
        <f t="shared" si="2"/>
        <v>16.26139260896705</v>
      </c>
    </row>
    <row r="193" spans="1:5" x14ac:dyDescent="0.3">
      <c r="A193" s="35">
        <v>46387</v>
      </c>
      <c r="C193" s="6">
        <f t="shared" si="3"/>
        <v>14.823153188690847</v>
      </c>
      <c r="D193" s="6">
        <f t="shared" si="1"/>
        <v>13.00645129255137</v>
      </c>
      <c r="E193" s="6">
        <f t="shared" si="2"/>
        <v>16.639855084830327</v>
      </c>
    </row>
    <row r="194" spans="1:5" x14ac:dyDescent="0.3">
      <c r="A194" s="35">
        <v>46418</v>
      </c>
      <c r="C194" s="6">
        <f t="shared" si="3"/>
        <v>16.107508483967756</v>
      </c>
      <c r="D194" s="6">
        <f t="shared" si="1"/>
        <v>14.276049951544097</v>
      </c>
      <c r="E194" s="6">
        <f t="shared" si="2"/>
        <v>17.938967016391413</v>
      </c>
    </row>
    <row r="195" spans="1:5" x14ac:dyDescent="0.3">
      <c r="A195" s="35">
        <v>46446</v>
      </c>
      <c r="C195" s="6">
        <f t="shared" si="3"/>
        <v>16.341731210885762</v>
      </c>
      <c r="D195" s="6">
        <f t="shared" si="1"/>
        <v>14.496957848185037</v>
      </c>
      <c r="E195" s="6">
        <f t="shared" si="2"/>
        <v>18.186504573586486</v>
      </c>
    </row>
    <row r="196" spans="1:5" x14ac:dyDescent="0.3">
      <c r="A196" s="35">
        <v>46477</v>
      </c>
      <c r="C196" s="6">
        <f t="shared" si="3"/>
        <v>15.374274088490601</v>
      </c>
      <c r="D196" s="6">
        <f t="shared" si="1"/>
        <v>13.513364204981521</v>
      </c>
      <c r="E196" s="6">
        <f t="shared" si="2"/>
        <v>17.235183971999682</v>
      </c>
    </row>
    <row r="197" spans="1:5" x14ac:dyDescent="0.3">
      <c r="A197" s="35">
        <v>46507</v>
      </c>
      <c r="C197" s="6">
        <f t="shared" si="3"/>
        <v>15.230839887781775</v>
      </c>
      <c r="D197" s="6">
        <f t="shared" si="1"/>
        <v>13.35570596057177</v>
      </c>
      <c r="E197" s="6">
        <f t="shared" si="2"/>
        <v>17.105973814991781</v>
      </c>
    </row>
    <row r="198" spans="1:5" x14ac:dyDescent="0.3">
      <c r="A198" s="35">
        <v>46538</v>
      </c>
      <c r="C198" s="6">
        <f t="shared" si="3"/>
        <v>14.683813490601725</v>
      </c>
      <c r="D198" s="6">
        <f t="shared" si="1"/>
        <v>12.793529507627799</v>
      </c>
      <c r="E198" s="6">
        <f t="shared" si="2"/>
        <v>16.574097473575652</v>
      </c>
    </row>
    <row r="199" spans="1:5" x14ac:dyDescent="0.3">
      <c r="A199" s="35">
        <v>46568</v>
      </c>
      <c r="C199" s="6">
        <f t="shared" si="3"/>
        <v>14.001314676665238</v>
      </c>
      <c r="D199" s="6">
        <f t="shared" si="1"/>
        <v>12.096841857466025</v>
      </c>
      <c r="E199" s="6">
        <f t="shared" si="2"/>
        <v>15.905787495864452</v>
      </c>
    </row>
    <row r="200" spans="1:5" x14ac:dyDescent="0.3">
      <c r="A200" s="35">
        <v>46599</v>
      </c>
      <c r="C200" s="6">
        <f t="shared" si="3"/>
        <v>13.836729926309747</v>
      </c>
      <c r="D200" s="6">
        <f t="shared" si="1"/>
        <v>11.917143072757543</v>
      </c>
      <c r="E200" s="6">
        <f t="shared" si="2"/>
        <v>15.756316779861951</v>
      </c>
    </row>
    <row r="201" spans="1:5" x14ac:dyDescent="0.3">
      <c r="A201" s="35">
        <v>46630</v>
      </c>
      <c r="C201" s="6">
        <f t="shared" si="3"/>
        <v>13.812919374855332</v>
      </c>
      <c r="D201" s="6">
        <f t="shared" si="1"/>
        <v>11.878706016876599</v>
      </c>
      <c r="E201" s="6">
        <f t="shared" si="2"/>
        <v>15.747132732834064</v>
      </c>
    </row>
    <row r="202" spans="1:5" x14ac:dyDescent="0.3">
      <c r="A202" s="35">
        <v>46660</v>
      </c>
      <c r="C202" s="6">
        <f t="shared" si="3"/>
        <v>13.995071809232183</v>
      </c>
      <c r="D202" s="6">
        <f t="shared" si="1"/>
        <v>12.046717267346953</v>
      </c>
      <c r="E202" s="6">
        <f t="shared" si="2"/>
        <v>15.943426351117413</v>
      </c>
    </row>
    <row r="203" spans="1:5" x14ac:dyDescent="0.3">
      <c r="A203" s="35">
        <v>46691</v>
      </c>
      <c r="C203" s="6">
        <f t="shared" si="3"/>
        <v>14.258681603177447</v>
      </c>
      <c r="D203" s="6">
        <f t="shared" si="1"/>
        <v>12.295261727681368</v>
      </c>
      <c r="E203" s="6">
        <f t="shared" si="2"/>
        <v>16.222101478673526</v>
      </c>
    </row>
    <row r="204" spans="1:5" x14ac:dyDescent="0.3">
      <c r="A204" s="35">
        <v>46721</v>
      </c>
      <c r="C204" s="6">
        <f t="shared" si="3"/>
        <v>14.569896565137206</v>
      </c>
      <c r="D204" s="6">
        <f t="shared" si="1"/>
        <v>12.560919082088862</v>
      </c>
      <c r="E204" s="6">
        <f t="shared" si="2"/>
        <v>16.578874048185551</v>
      </c>
    </row>
    <row r="205" spans="1:5" x14ac:dyDescent="0.3">
      <c r="A205" s="35">
        <v>46752</v>
      </c>
      <c r="C205" s="6">
        <f t="shared" si="3"/>
        <v>14.931976892747196</v>
      </c>
      <c r="D205" s="6">
        <f t="shared" si="1"/>
        <v>12.907164756969006</v>
      </c>
      <c r="E205" s="6">
        <f t="shared" si="2"/>
        <v>16.956789028525385</v>
      </c>
    </row>
    <row r="206" spans="1:5" x14ac:dyDescent="0.3">
      <c r="A206" s="35">
        <v>46783</v>
      </c>
      <c r="C206" s="6">
        <f t="shared" si="3"/>
        <v>16.216332188024104</v>
      </c>
      <c r="D206" s="6">
        <f t="shared" si="1"/>
        <v>14.177195904294717</v>
      </c>
      <c r="E206" s="6">
        <f t="shared" si="2"/>
        <v>18.255468471753492</v>
      </c>
    </row>
    <row r="207" spans="1:5" x14ac:dyDescent="0.3">
      <c r="A207" s="35">
        <v>46812</v>
      </c>
      <c r="C207" s="6">
        <f t="shared" si="3"/>
        <v>16.45892001233204</v>
      </c>
      <c r="D207" s="6">
        <f t="shared" si="1"/>
        <v>14.406389317285502</v>
      </c>
      <c r="E207" s="6">
        <f t="shared" si="2"/>
        <v>18.511450707378579</v>
      </c>
    </row>
    <row r="208" spans="1:5" x14ac:dyDescent="0.3">
      <c r="A208" s="35">
        <v>46843</v>
      </c>
      <c r="C208" s="6">
        <f t="shared" si="3"/>
        <v>15.48309779254695</v>
      </c>
      <c r="D208" s="6">
        <f t="shared" si="1"/>
        <v>13.415340348381502</v>
      </c>
      <c r="E208" s="6">
        <f t="shared" si="2"/>
        <v>17.550855236712398</v>
      </c>
    </row>
    <row r="209" spans="1:5" x14ac:dyDescent="0.3">
      <c r="A209" s="35">
        <v>46873</v>
      </c>
      <c r="C209" s="6">
        <f t="shared" si="3"/>
        <v>15.339663591838123</v>
      </c>
      <c r="D209" s="6">
        <f t="shared" ref="D209:D272" si="4">C209-_xlfn.FORECAST.ETS.CONFINT(A209,$B$2:$B$143,$A$2:$A$143,0.95,1,1)</f>
        <v>13.258067882866943</v>
      </c>
      <c r="E209" s="6">
        <f t="shared" ref="E209:E272" si="5">C209+_xlfn.FORECAST.ETS.CONFINT(A209,$B$2:$B$143,$A$2:$A$143,0.95,1,1)</f>
        <v>17.421259300809304</v>
      </c>
    </row>
    <row r="210" spans="1:5" x14ac:dyDescent="0.3">
      <c r="A210" s="35">
        <v>46904</v>
      </c>
      <c r="C210" s="6">
        <f t="shared" ref="C210:C273" si="6">_xlfn.FORECAST.ETS(A210,$B$2:$B$143,$A$2:$A$143,1,1)</f>
        <v>14.792637194658074</v>
      </c>
      <c r="D210" s="6">
        <f t="shared" si="4"/>
        <v>12.696291646327957</v>
      </c>
      <c r="E210" s="6">
        <f t="shared" si="5"/>
        <v>16.88898274298819</v>
      </c>
    </row>
    <row r="211" spans="1:5" x14ac:dyDescent="0.3">
      <c r="A211" s="35">
        <v>46934</v>
      </c>
      <c r="C211" s="6">
        <f t="shared" si="6"/>
        <v>14.110138380721587</v>
      </c>
      <c r="D211" s="6">
        <f t="shared" si="4"/>
        <v>11.999969278651703</v>
      </c>
      <c r="E211" s="6">
        <f t="shared" si="5"/>
        <v>16.220307482791469</v>
      </c>
    </row>
    <row r="212" spans="1:5" x14ac:dyDescent="0.3">
      <c r="A212" s="35">
        <v>46965</v>
      </c>
      <c r="C212" s="6">
        <f t="shared" si="6"/>
        <v>13.945553630366096</v>
      </c>
      <c r="D212" s="6">
        <f t="shared" si="4"/>
        <v>11.820649462872334</v>
      </c>
      <c r="E212" s="6">
        <f t="shared" si="5"/>
        <v>16.070457797859859</v>
      </c>
    </row>
    <row r="213" spans="1:5" x14ac:dyDescent="0.3">
      <c r="A213" s="35">
        <v>46996</v>
      </c>
      <c r="C213" s="6">
        <f t="shared" si="6"/>
        <v>13.92174307891168</v>
      </c>
      <c r="D213" s="6">
        <f t="shared" si="4"/>
        <v>11.782569595211786</v>
      </c>
      <c r="E213" s="6">
        <f t="shared" si="5"/>
        <v>16.060916562611574</v>
      </c>
    </row>
    <row r="214" spans="1:5" x14ac:dyDescent="0.3">
      <c r="A214" s="35">
        <v>47026</v>
      </c>
      <c r="C214" s="6">
        <f t="shared" si="6"/>
        <v>14.103895513288531</v>
      </c>
      <c r="D214" s="6">
        <f t="shared" si="4"/>
        <v>11.950917459400991</v>
      </c>
      <c r="E214" s="6">
        <f t="shared" si="5"/>
        <v>16.256873567176072</v>
      </c>
    </row>
    <row r="215" spans="1:5" x14ac:dyDescent="0.3">
      <c r="A215" s="35">
        <v>47057</v>
      </c>
      <c r="C215" s="6">
        <f t="shared" si="6"/>
        <v>14.367505307233795</v>
      </c>
      <c r="D215" s="6">
        <f t="shared" si="4"/>
        <v>12.19981114946936</v>
      </c>
      <c r="E215" s="6">
        <f t="shared" si="5"/>
        <v>16.535199464998232</v>
      </c>
    </row>
    <row r="216" spans="1:5" x14ac:dyDescent="0.3">
      <c r="A216" s="35">
        <v>47087</v>
      </c>
      <c r="C216" s="6">
        <f t="shared" si="6"/>
        <v>14.678720269193555</v>
      </c>
      <c r="D216" s="6">
        <f t="shared" si="4"/>
        <v>12.467906879889146</v>
      </c>
      <c r="E216" s="6">
        <f t="shared" si="5"/>
        <v>16.889533658497964</v>
      </c>
    </row>
    <row r="217" spans="1:5" x14ac:dyDescent="0.3">
      <c r="A217" s="35">
        <v>47118</v>
      </c>
      <c r="C217" s="6">
        <f t="shared" si="6"/>
        <v>15.040800596803544</v>
      </c>
      <c r="D217" s="6">
        <f t="shared" si="4"/>
        <v>12.814511033142944</v>
      </c>
      <c r="E217" s="6">
        <f t="shared" si="5"/>
        <v>17.267090160464146</v>
      </c>
    </row>
    <row r="218" spans="1:5" x14ac:dyDescent="0.3">
      <c r="A218" s="35">
        <v>47149</v>
      </c>
      <c r="C218" s="6">
        <f t="shared" si="6"/>
        <v>16.325155892080453</v>
      </c>
      <c r="D218" s="6">
        <f t="shared" si="4"/>
        <v>14.084815076610958</v>
      </c>
      <c r="E218" s="6">
        <f t="shared" si="5"/>
        <v>18.565496707549947</v>
      </c>
    </row>
    <row r="219" spans="1:5" x14ac:dyDescent="0.3">
      <c r="A219" s="35">
        <v>47177</v>
      </c>
      <c r="C219" s="6">
        <f t="shared" si="6"/>
        <v>16.559378618998458</v>
      </c>
      <c r="D219" s="6">
        <f t="shared" si="4"/>
        <v>14.306344134975546</v>
      </c>
      <c r="E219" s="6">
        <f t="shared" si="5"/>
        <v>18.81241310302137</v>
      </c>
    </row>
    <row r="220" spans="1:5" x14ac:dyDescent="0.3">
      <c r="A220" s="35">
        <v>47208</v>
      </c>
      <c r="C220" s="6">
        <f t="shared" si="6"/>
        <v>15.591921496603298</v>
      </c>
      <c r="D220" s="6">
        <f t="shared" si="4"/>
        <v>13.323483241934266</v>
      </c>
      <c r="E220" s="6">
        <f t="shared" si="5"/>
        <v>17.86035975127233</v>
      </c>
    </row>
    <row r="221" spans="1:5" x14ac:dyDescent="0.3">
      <c r="A221" s="35">
        <v>47238</v>
      </c>
      <c r="C221" s="6">
        <f t="shared" si="6"/>
        <v>15.448487295894472</v>
      </c>
      <c r="D221" s="6">
        <f t="shared" si="4"/>
        <v>13.166454042880563</v>
      </c>
      <c r="E221" s="6">
        <f t="shared" si="5"/>
        <v>17.73052054890838</v>
      </c>
    </row>
    <row r="222" spans="1:5" x14ac:dyDescent="0.3">
      <c r="A222" s="35">
        <v>47269</v>
      </c>
      <c r="C222" s="6">
        <f t="shared" si="6"/>
        <v>14.901460898714422</v>
      </c>
      <c r="D222" s="6">
        <f t="shared" si="4"/>
        <v>12.604930025966247</v>
      </c>
      <c r="E222" s="6">
        <f t="shared" si="5"/>
        <v>17.197991771462597</v>
      </c>
    </row>
    <row r="223" spans="1:5" x14ac:dyDescent="0.3">
      <c r="A223" s="35">
        <v>47299</v>
      </c>
      <c r="C223" s="6">
        <f t="shared" si="6"/>
        <v>14.218962084777935</v>
      </c>
      <c r="D223" s="6">
        <f t="shared" si="4"/>
        <v>11.908837751112122</v>
      </c>
      <c r="E223" s="6">
        <f t="shared" si="5"/>
        <v>16.529086418443747</v>
      </c>
    </row>
    <row r="224" spans="1:5" x14ac:dyDescent="0.3">
      <c r="A224" s="35">
        <v>47330</v>
      </c>
      <c r="C224" s="6">
        <f t="shared" si="6"/>
        <v>14.054377334422444</v>
      </c>
      <c r="D224" s="6">
        <f t="shared" si="4"/>
        <v>11.72975644505523</v>
      </c>
      <c r="E224" s="6">
        <f t="shared" si="5"/>
        <v>16.378998223789658</v>
      </c>
    </row>
    <row r="225" spans="1:5" x14ac:dyDescent="0.3">
      <c r="A225" s="35">
        <v>47361</v>
      </c>
      <c r="C225" s="6">
        <f t="shared" si="6"/>
        <v>14.030566782968029</v>
      </c>
      <c r="D225" s="6">
        <f t="shared" si="4"/>
        <v>11.691901196359888</v>
      </c>
      <c r="E225" s="6">
        <f t="shared" si="5"/>
        <v>16.369232369576167</v>
      </c>
    </row>
    <row r="226" spans="1:5" x14ac:dyDescent="0.3">
      <c r="A226" s="35">
        <v>47391</v>
      </c>
      <c r="C226" s="6">
        <f t="shared" si="6"/>
        <v>14.21271921734488</v>
      </c>
      <c r="D226" s="6">
        <f t="shared" si="4"/>
        <v>11.860460549333766</v>
      </c>
      <c r="E226" s="6">
        <f t="shared" si="5"/>
        <v>16.564977885355994</v>
      </c>
    </row>
    <row r="227" spans="1:5" x14ac:dyDescent="0.3">
      <c r="A227" s="35">
        <v>47422</v>
      </c>
      <c r="C227" s="6">
        <f t="shared" si="6"/>
        <v>14.476329011290144</v>
      </c>
      <c r="D227" s="6">
        <f t="shared" si="4"/>
        <v>12.109573378585312</v>
      </c>
      <c r="E227" s="6">
        <f t="shared" si="5"/>
        <v>16.843084643994978</v>
      </c>
    </row>
    <row r="228" spans="1:5" x14ac:dyDescent="0.3">
      <c r="A228" s="35">
        <v>47452</v>
      </c>
      <c r="C228" s="6">
        <f t="shared" si="6"/>
        <v>14.787543973249903</v>
      </c>
      <c r="D228" s="6">
        <f t="shared" si="4"/>
        <v>12.379573733791496</v>
      </c>
      <c r="E228" s="6">
        <f t="shared" si="5"/>
        <v>17.195514212708311</v>
      </c>
    </row>
    <row r="229" spans="1:5" x14ac:dyDescent="0.3">
      <c r="A229" s="35">
        <v>47483</v>
      </c>
      <c r="C229" s="6">
        <f t="shared" si="6"/>
        <v>15.149624300859893</v>
      </c>
      <c r="D229" s="6">
        <f t="shared" si="4"/>
        <v>12.726411057594579</v>
      </c>
      <c r="E229" s="6">
        <f t="shared" si="5"/>
        <v>17.572837544125207</v>
      </c>
    </row>
    <row r="230" spans="1:5" x14ac:dyDescent="0.3">
      <c r="A230" s="35">
        <v>47514</v>
      </c>
      <c r="C230" s="6">
        <f t="shared" si="6"/>
        <v>16.433979596136801</v>
      </c>
      <c r="D230" s="6">
        <f t="shared" si="4"/>
        <v>13.996882050245562</v>
      </c>
      <c r="E230" s="6">
        <f t="shared" si="5"/>
        <v>18.871077142028042</v>
      </c>
    </row>
    <row r="231" spans="1:5" x14ac:dyDescent="0.3">
      <c r="A231" s="35">
        <v>47542</v>
      </c>
      <c r="C231" s="6">
        <f t="shared" si="6"/>
        <v>16.668202323054807</v>
      </c>
      <c r="D231" s="6">
        <f t="shared" si="4"/>
        <v>14.218557813719729</v>
      </c>
      <c r="E231" s="6">
        <f t="shared" si="5"/>
        <v>19.117846832389887</v>
      </c>
    </row>
    <row r="232" spans="1:5" x14ac:dyDescent="0.3">
      <c r="A232" s="35">
        <v>47573</v>
      </c>
      <c r="C232" s="6">
        <f t="shared" si="6"/>
        <v>15.700745200659647</v>
      </c>
      <c r="D232" s="6">
        <f t="shared" si="4"/>
        <v>13.235869355659382</v>
      </c>
      <c r="E232" s="6">
        <f t="shared" si="5"/>
        <v>18.165621045659911</v>
      </c>
    </row>
    <row r="233" spans="1:5" x14ac:dyDescent="0.3">
      <c r="A233" s="35">
        <v>47603</v>
      </c>
      <c r="C233" s="6">
        <f t="shared" si="6"/>
        <v>15.55731099995082</v>
      </c>
      <c r="D233" s="6">
        <f t="shared" si="4"/>
        <v>13.078987777199742</v>
      </c>
      <c r="E233" s="6">
        <f t="shared" si="5"/>
        <v>18.035634222701898</v>
      </c>
    </row>
    <row r="234" spans="1:5" x14ac:dyDescent="0.3">
      <c r="A234" s="35">
        <v>47634</v>
      </c>
      <c r="C234" s="6">
        <f t="shared" si="6"/>
        <v>15.010284602770771</v>
      </c>
      <c r="D234" s="6">
        <f t="shared" si="4"/>
        <v>12.517616304455689</v>
      </c>
      <c r="E234" s="6">
        <f t="shared" si="5"/>
        <v>17.502952901085852</v>
      </c>
    </row>
    <row r="235" spans="1:5" x14ac:dyDescent="0.3">
      <c r="A235" s="35">
        <v>47664</v>
      </c>
      <c r="C235" s="6">
        <f t="shared" si="6"/>
        <v>14.327785788834284</v>
      </c>
      <c r="D235" s="6">
        <f t="shared" si="4"/>
        <v>11.821662757785468</v>
      </c>
      <c r="E235" s="6">
        <f t="shared" si="5"/>
        <v>16.833908819883099</v>
      </c>
    </row>
    <row r="236" spans="1:5" x14ac:dyDescent="0.3">
      <c r="A236" s="35">
        <v>47695</v>
      </c>
      <c r="C236" s="6">
        <f t="shared" si="6"/>
        <v>14.163201038478793</v>
      </c>
      <c r="D236" s="6">
        <f t="shared" si="4"/>
        <v>11.642724714889965</v>
      </c>
      <c r="E236" s="6">
        <f t="shared" si="5"/>
        <v>16.68367736206762</v>
      </c>
    </row>
    <row r="237" spans="1:5" x14ac:dyDescent="0.3">
      <c r="A237" s="35">
        <v>47726</v>
      </c>
      <c r="C237" s="6">
        <f t="shared" si="6"/>
        <v>14.139390487024377</v>
      </c>
      <c r="D237" s="6">
        <f t="shared" si="4"/>
        <v>11.605003885352097</v>
      </c>
      <c r="E237" s="6">
        <f t="shared" si="5"/>
        <v>16.673777088696657</v>
      </c>
    </row>
    <row r="238" spans="1:5" x14ac:dyDescent="0.3">
      <c r="A238" s="35">
        <v>47756</v>
      </c>
      <c r="C238" s="6">
        <f t="shared" si="6"/>
        <v>14.321542921401228</v>
      </c>
      <c r="D238" s="6">
        <f t="shared" si="4"/>
        <v>11.773689319305502</v>
      </c>
      <c r="E238" s="6">
        <f t="shared" si="5"/>
        <v>16.869396523496953</v>
      </c>
    </row>
    <row r="239" spans="1:5" x14ac:dyDescent="0.3">
      <c r="A239" s="35">
        <v>47787</v>
      </c>
      <c r="C239" s="6">
        <f t="shared" si="6"/>
        <v>14.585152715346492</v>
      </c>
      <c r="D239" s="6">
        <f t="shared" si="4"/>
        <v>12.022932207235176</v>
      </c>
      <c r="E239" s="6">
        <f t="shared" si="5"/>
        <v>17.147373223457809</v>
      </c>
    </row>
    <row r="240" spans="1:5" x14ac:dyDescent="0.3">
      <c r="A240" s="35">
        <v>47817</v>
      </c>
      <c r="C240" s="6">
        <f t="shared" si="6"/>
        <v>14.896367677306252</v>
      </c>
      <c r="D240" s="6">
        <f t="shared" si="4"/>
        <v>12.294460961558034</v>
      </c>
      <c r="E240" s="6">
        <f t="shared" si="5"/>
        <v>17.498274393054469</v>
      </c>
    </row>
    <row r="241" spans="1:5" x14ac:dyDescent="0.3">
      <c r="A241" s="35">
        <v>47848</v>
      </c>
      <c r="C241" s="6">
        <f t="shared" si="6"/>
        <v>15.258448004916241</v>
      </c>
      <c r="D241" s="6">
        <f t="shared" si="4"/>
        <v>12.641444122018328</v>
      </c>
      <c r="E241" s="6">
        <f t="shared" si="5"/>
        <v>17.875451887814155</v>
      </c>
    </row>
    <row r="242" spans="1:5" x14ac:dyDescent="0.3">
      <c r="A242" s="35">
        <v>47879</v>
      </c>
      <c r="C242" s="6">
        <f t="shared" si="6"/>
        <v>16.54280330019315</v>
      </c>
      <c r="D242" s="6">
        <f t="shared" si="4"/>
        <v>13.912008219898095</v>
      </c>
      <c r="E242" s="6">
        <f t="shared" si="5"/>
        <v>19.173598380488205</v>
      </c>
    </row>
    <row r="243" spans="1:5" x14ac:dyDescent="0.3">
      <c r="A243" s="35">
        <v>47907</v>
      </c>
      <c r="C243" s="6">
        <f t="shared" si="6"/>
        <v>16.777026027111155</v>
      </c>
      <c r="D243" s="6">
        <f t="shared" si="4"/>
        <v>14.133765265713052</v>
      </c>
      <c r="E243" s="6">
        <f t="shared" si="5"/>
        <v>19.420286788509259</v>
      </c>
    </row>
    <row r="244" spans="1:5" x14ac:dyDescent="0.3">
      <c r="A244" s="35">
        <v>47938</v>
      </c>
      <c r="C244" s="6">
        <f t="shared" si="6"/>
        <v>15.809568904715995</v>
      </c>
      <c r="D244" s="6">
        <f t="shared" si="4"/>
        <v>13.151171486974903</v>
      </c>
      <c r="E244" s="6">
        <f t="shared" si="5"/>
        <v>18.467966322457087</v>
      </c>
    </row>
    <row r="245" spans="1:5" x14ac:dyDescent="0.3">
      <c r="A245" s="35">
        <v>47968</v>
      </c>
      <c r="C245" s="6">
        <f t="shared" si="6"/>
        <v>15.666134704007169</v>
      </c>
      <c r="D245" s="6">
        <f t="shared" si="4"/>
        <v>12.994370321432132</v>
      </c>
      <c r="E245" s="6">
        <f t="shared" si="5"/>
        <v>18.337899086582205</v>
      </c>
    </row>
    <row r="246" spans="1:5" x14ac:dyDescent="0.3">
      <c r="A246" s="35">
        <v>47999</v>
      </c>
      <c r="C246" s="6">
        <f t="shared" si="6"/>
        <v>15.119108306827119</v>
      </c>
      <c r="D246" s="6">
        <f t="shared" si="4"/>
        <v>12.433081169861964</v>
      </c>
      <c r="E246" s="6">
        <f t="shared" si="5"/>
        <v>17.805135443792274</v>
      </c>
    </row>
    <row r="247" spans="1:5" x14ac:dyDescent="0.3">
      <c r="A247" s="35">
        <v>48029</v>
      </c>
      <c r="C247" s="6">
        <f t="shared" si="6"/>
        <v>14.436609492890632</v>
      </c>
      <c r="D247" s="6">
        <f t="shared" si="4"/>
        <v>11.737201816511091</v>
      </c>
      <c r="E247" s="6">
        <f t="shared" si="5"/>
        <v>17.136017169270172</v>
      </c>
    </row>
    <row r="248" spans="1:5" x14ac:dyDescent="0.3">
      <c r="A248" s="35">
        <v>48060</v>
      </c>
      <c r="C248" s="6">
        <f t="shared" si="6"/>
        <v>14.272024742535141</v>
      </c>
      <c r="D248" s="6">
        <f t="shared" si="4"/>
        <v>11.558339589244163</v>
      </c>
      <c r="E248" s="6">
        <f t="shared" si="5"/>
        <v>16.985709895826119</v>
      </c>
    </row>
    <row r="249" spans="1:5" x14ac:dyDescent="0.3">
      <c r="A249" s="35">
        <v>48091</v>
      </c>
      <c r="C249" s="6">
        <f t="shared" si="6"/>
        <v>14.248214191080725</v>
      </c>
      <c r="D249" s="6">
        <f t="shared" si="4"/>
        <v>11.52068914255995</v>
      </c>
      <c r="E249" s="6">
        <f t="shared" si="5"/>
        <v>16.975739239601499</v>
      </c>
    </row>
    <row r="250" spans="1:5" x14ac:dyDescent="0.3">
      <c r="A250" s="35">
        <v>48121</v>
      </c>
      <c r="C250" s="6">
        <f t="shared" si="6"/>
        <v>14.430366625457577</v>
      </c>
      <c r="D250" s="6">
        <f t="shared" si="4"/>
        <v>11.689439876226794</v>
      </c>
      <c r="E250" s="6">
        <f t="shared" si="5"/>
        <v>17.171293374688357</v>
      </c>
    </row>
    <row r="251" spans="1:5" x14ac:dyDescent="0.3">
      <c r="A251" s="35">
        <v>48152</v>
      </c>
      <c r="C251" s="6">
        <f t="shared" si="6"/>
        <v>14.693976419402841</v>
      </c>
      <c r="D251" s="6">
        <f t="shared" si="4"/>
        <v>11.938749274858171</v>
      </c>
      <c r="E251" s="6">
        <f t="shared" si="5"/>
        <v>17.44920356394751</v>
      </c>
    </row>
    <row r="252" spans="1:5" x14ac:dyDescent="0.3">
      <c r="A252" s="35">
        <v>48182</v>
      </c>
      <c r="C252" s="6">
        <f t="shared" si="6"/>
        <v>15.0051913813626</v>
      </c>
      <c r="D252" s="6">
        <f t="shared" si="4"/>
        <v>12.211530158695515</v>
      </c>
      <c r="E252" s="6">
        <f t="shared" si="5"/>
        <v>17.798852604029683</v>
      </c>
    </row>
    <row r="253" spans="1:5" x14ac:dyDescent="0.3">
      <c r="A253" s="35">
        <v>48213</v>
      </c>
      <c r="C253" s="6">
        <f t="shared" si="6"/>
        <v>15.36727170897259</v>
      </c>
      <c r="D253" s="6">
        <f t="shared" si="4"/>
        <v>12.558595960821094</v>
      </c>
      <c r="E253" s="6">
        <f t="shared" si="5"/>
        <v>18.175947457124085</v>
      </c>
    </row>
    <row r="254" spans="1:5" x14ac:dyDescent="0.3">
      <c r="A254" s="35">
        <v>48244</v>
      </c>
      <c r="C254" s="6">
        <f t="shared" si="6"/>
        <v>16.651627004249498</v>
      </c>
      <c r="D254" s="6">
        <f t="shared" si="4"/>
        <v>13.829199782318625</v>
      </c>
      <c r="E254" s="6">
        <f t="shared" si="5"/>
        <v>19.474054226180371</v>
      </c>
    </row>
    <row r="255" spans="1:5" x14ac:dyDescent="0.3">
      <c r="A255" s="35">
        <v>48273</v>
      </c>
      <c r="C255" s="6">
        <f t="shared" si="6"/>
        <v>16.894214828557434</v>
      </c>
      <c r="D255" s="6">
        <f t="shared" si="4"/>
        <v>14.058912833130753</v>
      </c>
      <c r="E255" s="6">
        <f t="shared" si="5"/>
        <v>19.729516823984113</v>
      </c>
    </row>
    <row r="256" spans="1:5" x14ac:dyDescent="0.3">
      <c r="A256" s="35">
        <v>48304</v>
      </c>
      <c r="C256" s="6">
        <f t="shared" si="6"/>
        <v>15.918392608772344</v>
      </c>
      <c r="D256" s="6">
        <f t="shared" si="4"/>
        <v>13.068435179599529</v>
      </c>
      <c r="E256" s="6">
        <f t="shared" si="5"/>
        <v>18.768350037945158</v>
      </c>
    </row>
    <row r="257" spans="1:5" x14ac:dyDescent="0.3">
      <c r="A257" s="35">
        <v>48334</v>
      </c>
      <c r="C257" s="6">
        <f t="shared" si="6"/>
        <v>15.774958408063517</v>
      </c>
      <c r="D257" s="6">
        <f t="shared" si="4"/>
        <v>12.911665537737415</v>
      </c>
      <c r="E257" s="6">
        <f t="shared" si="5"/>
        <v>18.638251278389617</v>
      </c>
    </row>
    <row r="258" spans="1:5" x14ac:dyDescent="0.3">
      <c r="A258" s="35">
        <v>48365</v>
      </c>
      <c r="C258" s="6">
        <f t="shared" si="6"/>
        <v>15.227932010883466</v>
      </c>
      <c r="D258" s="6">
        <f t="shared" si="4"/>
        <v>12.350407521076056</v>
      </c>
      <c r="E258" s="6">
        <f t="shared" si="5"/>
        <v>18.105456500690874</v>
      </c>
    </row>
    <row r="259" spans="1:5" x14ac:dyDescent="0.3">
      <c r="A259" s="35">
        <v>48395</v>
      </c>
      <c r="C259" s="6">
        <f t="shared" si="6"/>
        <v>14.545433196946981</v>
      </c>
      <c r="D259" s="6">
        <f t="shared" si="4"/>
        <v>11.65455522627499</v>
      </c>
      <c r="E259" s="6">
        <f t="shared" si="5"/>
        <v>17.436311167618971</v>
      </c>
    </row>
    <row r="260" spans="1:5" x14ac:dyDescent="0.3">
      <c r="A260" s="35">
        <v>48426</v>
      </c>
      <c r="C260" s="6">
        <f t="shared" si="6"/>
        <v>14.380848446591488</v>
      </c>
      <c r="D260" s="6">
        <f t="shared" si="4"/>
        <v>11.475719455611275</v>
      </c>
      <c r="E260" s="6">
        <f t="shared" si="5"/>
        <v>17.285977437571699</v>
      </c>
    </row>
    <row r="261" spans="1:5" x14ac:dyDescent="0.3">
      <c r="A261" s="35">
        <v>48457</v>
      </c>
      <c r="C261" s="6">
        <f t="shared" si="6"/>
        <v>14.357037895137072</v>
      </c>
      <c r="D261" s="6">
        <f t="shared" si="4"/>
        <v>11.43809243634664</v>
      </c>
      <c r="E261" s="6">
        <f t="shared" si="5"/>
        <v>17.275983353927504</v>
      </c>
    </row>
    <row r="262" spans="1:5" x14ac:dyDescent="0.3">
      <c r="A262" s="35">
        <v>48487</v>
      </c>
      <c r="C262" s="6">
        <f t="shared" si="6"/>
        <v>14.539190329513923</v>
      </c>
      <c r="D262" s="6">
        <f t="shared" si="4"/>
        <v>11.606863816873387</v>
      </c>
      <c r="E262" s="6">
        <f t="shared" si="5"/>
        <v>17.471516842154458</v>
      </c>
    </row>
    <row r="263" spans="1:5" x14ac:dyDescent="0.3">
      <c r="A263" s="35">
        <v>48518</v>
      </c>
      <c r="C263" s="6">
        <f t="shared" si="6"/>
        <v>14.802800123459187</v>
      </c>
      <c r="D263" s="6">
        <f t="shared" si="4"/>
        <v>11.856192952969721</v>
      </c>
      <c r="E263" s="6">
        <f t="shared" si="5"/>
        <v>17.749407293948654</v>
      </c>
    </row>
    <row r="264" spans="1:5" x14ac:dyDescent="0.3">
      <c r="A264" s="35">
        <v>48548</v>
      </c>
      <c r="C264" s="6">
        <f t="shared" si="6"/>
        <v>15.114015085418947</v>
      </c>
      <c r="D264" s="6">
        <f t="shared" si="4"/>
        <v>12.130016489986497</v>
      </c>
      <c r="E264" s="6">
        <f t="shared" si="5"/>
        <v>18.098013680851395</v>
      </c>
    </row>
    <row r="265" spans="1:5" x14ac:dyDescent="0.3">
      <c r="A265" s="35">
        <v>48579</v>
      </c>
      <c r="C265" s="6">
        <f t="shared" si="6"/>
        <v>15.476095413028936</v>
      </c>
      <c r="D265" s="6">
        <f t="shared" si="4"/>
        <v>12.47711786018156</v>
      </c>
      <c r="E265" s="6">
        <f t="shared" si="5"/>
        <v>18.475072965876315</v>
      </c>
    </row>
    <row r="266" spans="1:5" x14ac:dyDescent="0.3">
      <c r="A266" s="35">
        <v>48610</v>
      </c>
      <c r="C266" s="6">
        <f t="shared" si="6"/>
        <v>16.760450708305846</v>
      </c>
      <c r="D266" s="6">
        <f t="shared" si="4"/>
        <v>13.747721714742767</v>
      </c>
      <c r="E266" s="6">
        <f t="shared" si="5"/>
        <v>19.773179701868926</v>
      </c>
    </row>
    <row r="267" spans="1:5" x14ac:dyDescent="0.3">
      <c r="A267" s="35">
        <v>48638</v>
      </c>
      <c r="C267" s="6">
        <f t="shared" si="6"/>
        <v>16.994673435223852</v>
      </c>
      <c r="D267" s="6">
        <f t="shared" si="4"/>
        <v>13.96951125165231</v>
      </c>
      <c r="E267" s="6">
        <f t="shared" si="5"/>
        <v>20.019835618795394</v>
      </c>
    </row>
    <row r="268" spans="1:5" x14ac:dyDescent="0.3">
      <c r="A268" s="35">
        <v>48669</v>
      </c>
      <c r="C268" s="6">
        <f t="shared" si="6"/>
        <v>16.027216312828688</v>
      </c>
      <c r="D268" s="6">
        <f t="shared" si="4"/>
        <v>12.986951847639613</v>
      </c>
      <c r="E268" s="6">
        <f t="shared" si="5"/>
        <v>19.067480778017764</v>
      </c>
    </row>
    <row r="269" spans="1:5" x14ac:dyDescent="0.3">
      <c r="A269" s="35">
        <v>48699</v>
      </c>
      <c r="C269" s="6">
        <f t="shared" si="6"/>
        <v>15.883782112119864</v>
      </c>
      <c r="D269" s="6">
        <f t="shared" si="4"/>
        <v>12.830177198757676</v>
      </c>
      <c r="E269" s="6">
        <f t="shared" si="5"/>
        <v>18.937387025482053</v>
      </c>
    </row>
    <row r="270" spans="1:5" x14ac:dyDescent="0.3">
      <c r="A270" s="35">
        <v>48730</v>
      </c>
      <c r="C270" s="6">
        <f t="shared" si="6"/>
        <v>15.336755714939814</v>
      </c>
      <c r="D270" s="6">
        <f t="shared" si="4"/>
        <v>12.268912008539388</v>
      </c>
      <c r="E270" s="6">
        <f t="shared" si="5"/>
        <v>18.40459942134024</v>
      </c>
    </row>
    <row r="271" spans="1:5" x14ac:dyDescent="0.3">
      <c r="A271" s="35">
        <v>48760</v>
      </c>
      <c r="C271" s="6">
        <f t="shared" si="6"/>
        <v>14.654256901003329</v>
      </c>
      <c r="D271" s="6">
        <f t="shared" si="4"/>
        <v>11.573051439580158</v>
      </c>
      <c r="E271" s="6">
        <f t="shared" si="5"/>
        <v>17.7354623624265</v>
      </c>
    </row>
    <row r="272" spans="1:5" x14ac:dyDescent="0.3">
      <c r="A272" s="35">
        <v>48791</v>
      </c>
      <c r="C272" s="6">
        <f t="shared" si="6"/>
        <v>14.489672150647836</v>
      </c>
      <c r="D272" s="6">
        <f t="shared" si="4"/>
        <v>11.394205067704043</v>
      </c>
      <c r="E272" s="6">
        <f t="shared" si="5"/>
        <v>17.585139233591629</v>
      </c>
    </row>
    <row r="273" spans="1:5" x14ac:dyDescent="0.3">
      <c r="A273" s="35">
        <v>48822</v>
      </c>
      <c r="C273" s="6">
        <f t="shared" si="6"/>
        <v>14.465861599193421</v>
      </c>
      <c r="D273" s="6">
        <f t="shared" ref="D273:D336" si="7">C273-_xlfn.FORECAST.ETS.CONFINT(A273,$B$2:$B$143,$A$2:$A$143,0.95,1,1)</f>
        <v>11.356566166996236</v>
      </c>
      <c r="E273" s="6">
        <f t="shared" ref="E273:E336" si="8">C273+_xlfn.FORECAST.ETS.CONFINT(A273,$B$2:$B$143,$A$2:$A$143,0.95,1,1)</f>
        <v>17.575157031390603</v>
      </c>
    </row>
    <row r="274" spans="1:5" x14ac:dyDescent="0.3">
      <c r="A274" s="35">
        <v>48852</v>
      </c>
      <c r="C274" s="6">
        <f t="shared" ref="C274:C337" si="9">_xlfn.FORECAST.ETS(A274,$B$2:$B$143,$A$2:$A$143,1,1)</f>
        <v>14.648014033570272</v>
      </c>
      <c r="D274" s="6">
        <f t="shared" si="7"/>
        <v>11.525324566354433</v>
      </c>
      <c r="E274" s="6">
        <f t="shared" si="8"/>
        <v>17.770703500786109</v>
      </c>
    </row>
    <row r="275" spans="1:5" x14ac:dyDescent="0.3">
      <c r="A275" s="35">
        <v>48883</v>
      </c>
      <c r="C275" s="6">
        <f t="shared" si="9"/>
        <v>14.911623827515536</v>
      </c>
      <c r="D275" s="6">
        <f t="shared" si="7"/>
        <v>11.774638162213584</v>
      </c>
      <c r="E275" s="6">
        <f t="shared" si="8"/>
        <v>18.048609492817487</v>
      </c>
    </row>
    <row r="276" spans="1:5" x14ac:dyDescent="0.3">
      <c r="A276" s="35">
        <v>48913</v>
      </c>
      <c r="C276" s="6">
        <f t="shared" si="9"/>
        <v>15.222838789475295</v>
      </c>
      <c r="D276" s="6">
        <f t="shared" si="7"/>
        <v>12.049341371219827</v>
      </c>
      <c r="E276" s="6">
        <f t="shared" si="8"/>
        <v>18.396336207730766</v>
      </c>
    </row>
    <row r="277" spans="1:5" x14ac:dyDescent="0.3">
      <c r="A277" s="35">
        <v>48944</v>
      </c>
      <c r="C277" s="6">
        <f t="shared" si="9"/>
        <v>15.584919117085285</v>
      </c>
      <c r="D277" s="6">
        <f t="shared" si="7"/>
        <v>12.396442432133954</v>
      </c>
      <c r="E277" s="6">
        <f t="shared" si="8"/>
        <v>18.773395802036617</v>
      </c>
    </row>
    <row r="278" spans="1:5" x14ac:dyDescent="0.3">
      <c r="A278" s="35">
        <v>48975</v>
      </c>
      <c r="C278" s="6">
        <f t="shared" si="9"/>
        <v>16.869274412362195</v>
      </c>
      <c r="D278" s="6">
        <f t="shared" si="7"/>
        <v>13.66701614890601</v>
      </c>
      <c r="E278" s="6">
        <f t="shared" si="8"/>
        <v>20.071532675818379</v>
      </c>
    </row>
    <row r="279" spans="1:5" x14ac:dyDescent="0.3">
      <c r="A279" s="35">
        <v>49003</v>
      </c>
      <c r="C279" s="6">
        <f t="shared" si="9"/>
        <v>17.103497139280201</v>
      </c>
      <c r="D279" s="6">
        <f t="shared" si="7"/>
        <v>13.888777422131152</v>
      </c>
      <c r="E279" s="6">
        <f t="shared" si="8"/>
        <v>20.318216856429249</v>
      </c>
    </row>
    <row r="280" spans="1:5" x14ac:dyDescent="0.3">
      <c r="A280" s="35">
        <v>49034</v>
      </c>
      <c r="C280" s="6">
        <f t="shared" si="9"/>
        <v>16.136040016885037</v>
      </c>
      <c r="D280" s="6">
        <f t="shared" si="7"/>
        <v>12.906182067078884</v>
      </c>
      <c r="E280" s="6">
        <f t="shared" si="8"/>
        <v>19.36589796669119</v>
      </c>
    </row>
    <row r="281" spans="1:5" x14ac:dyDescent="0.3">
      <c r="A281" s="35">
        <v>49064</v>
      </c>
      <c r="C281" s="6">
        <f t="shared" si="9"/>
        <v>15.992605816176212</v>
      </c>
      <c r="D281" s="6">
        <f t="shared" si="7"/>
        <v>12.749374531232753</v>
      </c>
      <c r="E281" s="6">
        <f t="shared" si="8"/>
        <v>19.235837101119671</v>
      </c>
    </row>
    <row r="282" spans="1:5" x14ac:dyDescent="0.3">
      <c r="A282" s="35">
        <v>49095</v>
      </c>
      <c r="C282" s="6">
        <f t="shared" si="9"/>
        <v>15.445579418996163</v>
      </c>
      <c r="D282" s="6">
        <f t="shared" si="7"/>
        <v>12.188072892896422</v>
      </c>
      <c r="E282" s="6">
        <f t="shared" si="8"/>
        <v>18.703085945095903</v>
      </c>
    </row>
    <row r="283" spans="1:5" x14ac:dyDescent="0.3">
      <c r="A283" s="35">
        <v>49125</v>
      </c>
      <c r="C283" s="6">
        <f t="shared" si="9"/>
        <v>14.763080605059677</v>
      </c>
      <c r="D283" s="6">
        <f t="shared" si="7"/>
        <v>11.492177014222721</v>
      </c>
      <c r="E283" s="6">
        <f t="shared" si="8"/>
        <v>18.033984195896636</v>
      </c>
    </row>
    <row r="284" spans="1:5" x14ac:dyDescent="0.3">
      <c r="A284" s="35">
        <v>49156</v>
      </c>
      <c r="C284" s="6">
        <f t="shared" si="9"/>
        <v>14.598495854704185</v>
      </c>
      <c r="D284" s="6">
        <f t="shared" si="7"/>
        <v>11.313291649795811</v>
      </c>
      <c r="E284" s="6">
        <f t="shared" si="8"/>
        <v>17.883700059612558</v>
      </c>
    </row>
    <row r="285" spans="1:5" x14ac:dyDescent="0.3">
      <c r="A285" s="35">
        <v>49187</v>
      </c>
      <c r="C285" s="6">
        <f t="shared" si="9"/>
        <v>14.574685303249769</v>
      </c>
      <c r="D285" s="6">
        <f t="shared" si="7"/>
        <v>11.275613781614258</v>
      </c>
      <c r="E285" s="6">
        <f t="shared" si="8"/>
        <v>17.87375682488528</v>
      </c>
    </row>
    <row r="286" spans="1:5" x14ac:dyDescent="0.3">
      <c r="A286" s="35">
        <v>49217</v>
      </c>
      <c r="C286" s="6">
        <f t="shared" si="9"/>
        <v>14.75683773762662</v>
      </c>
      <c r="D286" s="6">
        <f t="shared" si="7"/>
        <v>11.444333371573885</v>
      </c>
      <c r="E286" s="6">
        <f t="shared" si="8"/>
        <v>18.069342103679354</v>
      </c>
    </row>
    <row r="287" spans="1:5" x14ac:dyDescent="0.3">
      <c r="A287" s="35">
        <v>49248</v>
      </c>
      <c r="C287" s="6">
        <f t="shared" si="9"/>
        <v>15.020447531571884</v>
      </c>
      <c r="D287" s="6">
        <f t="shared" si="7"/>
        <v>11.693604298998853</v>
      </c>
      <c r="E287" s="6">
        <f t="shared" si="8"/>
        <v>18.347290764144915</v>
      </c>
    </row>
    <row r="288" spans="1:5" x14ac:dyDescent="0.3">
      <c r="A288" s="35">
        <v>49278</v>
      </c>
      <c r="C288" s="6">
        <f t="shared" si="9"/>
        <v>15.331662493531644</v>
      </c>
      <c r="D288" s="6">
        <f t="shared" si="7"/>
        <v>11.969057654999638</v>
      </c>
      <c r="E288" s="6">
        <f t="shared" si="8"/>
        <v>18.694267332063649</v>
      </c>
    </row>
    <row r="289" spans="1:5" x14ac:dyDescent="0.3">
      <c r="A289" s="35">
        <v>49309</v>
      </c>
      <c r="C289" s="6">
        <f t="shared" si="9"/>
        <v>15.693742821141633</v>
      </c>
      <c r="D289" s="6">
        <f t="shared" si="7"/>
        <v>12.316130555511823</v>
      </c>
      <c r="E289" s="6">
        <f t="shared" si="8"/>
        <v>19.071355086771444</v>
      </c>
    </row>
    <row r="290" spans="1:5" x14ac:dyDescent="0.3">
      <c r="A290" s="35">
        <v>49340</v>
      </c>
      <c r="C290" s="6">
        <f t="shared" si="9"/>
        <v>16.978098116418543</v>
      </c>
      <c r="D290" s="6">
        <f t="shared" si="7"/>
        <v>13.586650792717188</v>
      </c>
      <c r="E290" s="6">
        <f t="shared" si="8"/>
        <v>20.3695454401199</v>
      </c>
    </row>
    <row r="291" spans="1:5" x14ac:dyDescent="0.3">
      <c r="A291" s="35">
        <v>49368</v>
      </c>
      <c r="C291" s="6">
        <f t="shared" si="9"/>
        <v>17.212320843336549</v>
      </c>
      <c r="D291" s="6">
        <f t="shared" si="7"/>
        <v>13.808362997501861</v>
      </c>
      <c r="E291" s="6">
        <f t="shared" si="8"/>
        <v>20.616278689171239</v>
      </c>
    </row>
    <row r="292" spans="1:5" x14ac:dyDescent="0.3">
      <c r="A292" s="35">
        <v>49399</v>
      </c>
      <c r="C292" s="6">
        <f t="shared" si="9"/>
        <v>16.244863720941385</v>
      </c>
      <c r="D292" s="6">
        <f t="shared" si="7"/>
        <v>12.825706813794199</v>
      </c>
      <c r="E292" s="6">
        <f t="shared" si="8"/>
        <v>19.664020628088572</v>
      </c>
    </row>
    <row r="293" spans="1:5" x14ac:dyDescent="0.3">
      <c r="A293" s="35">
        <v>49429</v>
      </c>
      <c r="C293" s="6">
        <f t="shared" si="9"/>
        <v>16.101429520232561</v>
      </c>
      <c r="D293" s="6">
        <f t="shared" si="7"/>
        <v>12.66884475097625</v>
      </c>
      <c r="E293" s="6">
        <f t="shared" si="8"/>
        <v>19.534014289488873</v>
      </c>
    </row>
    <row r="294" spans="1:5" x14ac:dyDescent="0.3">
      <c r="A294" s="35">
        <v>49460</v>
      </c>
      <c r="C294" s="6">
        <f t="shared" si="9"/>
        <v>15.554403123052511</v>
      </c>
      <c r="D294" s="6">
        <f t="shared" si="7"/>
        <v>12.107483917997412</v>
      </c>
      <c r="E294" s="6">
        <f t="shared" si="8"/>
        <v>19.001322328107612</v>
      </c>
    </row>
    <row r="295" spans="1:5" x14ac:dyDescent="0.3">
      <c r="A295" s="35">
        <v>49490</v>
      </c>
      <c r="C295" s="6">
        <f t="shared" si="9"/>
        <v>14.871904309116026</v>
      </c>
      <c r="D295" s="6">
        <f t="shared" si="7"/>
        <v>11.411531700400859</v>
      </c>
      <c r="E295" s="6">
        <f t="shared" si="8"/>
        <v>18.332276917831191</v>
      </c>
    </row>
    <row r="296" spans="1:5" x14ac:dyDescent="0.3">
      <c r="A296" s="35">
        <v>49521</v>
      </c>
      <c r="C296" s="6">
        <f t="shared" si="9"/>
        <v>14.707319558760533</v>
      </c>
      <c r="D296" s="6">
        <f t="shared" si="7"/>
        <v>11.232585236829975</v>
      </c>
      <c r="E296" s="6">
        <f t="shared" si="8"/>
        <v>18.182053880691093</v>
      </c>
    </row>
    <row r="297" spans="1:5" x14ac:dyDescent="0.3">
      <c r="A297" s="35">
        <v>49552</v>
      </c>
      <c r="C297" s="6">
        <f t="shared" si="9"/>
        <v>14.683509007306117</v>
      </c>
      <c r="D297" s="6">
        <f t="shared" si="7"/>
        <v>11.194847288733076</v>
      </c>
      <c r="E297" s="6">
        <f t="shared" si="8"/>
        <v>18.172170725879159</v>
      </c>
    </row>
    <row r="298" spans="1:5" x14ac:dyDescent="0.3">
      <c r="A298" s="35">
        <v>49582</v>
      </c>
      <c r="C298" s="6">
        <f t="shared" si="9"/>
        <v>14.865661441682969</v>
      </c>
      <c r="D298" s="6">
        <f t="shared" si="7"/>
        <v>11.363507916950091</v>
      </c>
      <c r="E298" s="6">
        <f t="shared" si="8"/>
        <v>18.367814966415846</v>
      </c>
    </row>
    <row r="299" spans="1:5" x14ac:dyDescent="0.3">
      <c r="A299" s="35">
        <v>49613</v>
      </c>
      <c r="C299" s="6">
        <f t="shared" si="9"/>
        <v>15.129271235628233</v>
      </c>
      <c r="D299" s="6">
        <f t="shared" si="7"/>
        <v>11.612714988204871</v>
      </c>
      <c r="E299" s="6">
        <f t="shared" si="8"/>
        <v>18.645827483051594</v>
      </c>
    </row>
    <row r="300" spans="1:5" x14ac:dyDescent="0.3">
      <c r="A300" s="35">
        <v>49643</v>
      </c>
      <c r="C300" s="6">
        <f t="shared" si="9"/>
        <v>15.440486197587992</v>
      </c>
      <c r="D300" s="6">
        <f t="shared" si="7"/>
        <v>11.888813709651043</v>
      </c>
      <c r="E300" s="6">
        <f t="shared" si="8"/>
        <v>18.992158685524942</v>
      </c>
    </row>
    <row r="301" spans="1:5" x14ac:dyDescent="0.3">
      <c r="A301" s="35">
        <v>49674</v>
      </c>
      <c r="C301" s="6">
        <f t="shared" si="9"/>
        <v>15.802566525197982</v>
      </c>
      <c r="D301" s="6">
        <f t="shared" si="7"/>
        <v>12.235836505062203</v>
      </c>
      <c r="E301" s="6">
        <f t="shared" si="8"/>
        <v>19.369296545333761</v>
      </c>
    </row>
    <row r="302" spans="1:5" x14ac:dyDescent="0.3">
      <c r="A302" s="35">
        <v>49705</v>
      </c>
      <c r="C302" s="6">
        <f t="shared" si="9"/>
        <v>17.086921820474892</v>
      </c>
      <c r="D302" s="6">
        <f t="shared" si="7"/>
        <v>13.506284947787321</v>
      </c>
      <c r="E302" s="6">
        <f t="shared" si="8"/>
        <v>20.667558693162462</v>
      </c>
    </row>
    <row r="303" spans="1:5" x14ac:dyDescent="0.3">
      <c r="A303" s="35">
        <v>49734</v>
      </c>
      <c r="C303" s="6">
        <f t="shared" si="9"/>
        <v>17.329509644782828</v>
      </c>
      <c r="D303" s="6">
        <f t="shared" si="7"/>
        <v>13.735848516348353</v>
      </c>
      <c r="E303" s="6">
        <f t="shared" si="8"/>
        <v>20.923170773217304</v>
      </c>
    </row>
    <row r="304" spans="1:5" x14ac:dyDescent="0.3">
      <c r="A304" s="35">
        <v>49765</v>
      </c>
      <c r="C304" s="6">
        <f t="shared" si="9"/>
        <v>16.353687424997734</v>
      </c>
      <c r="D304" s="6">
        <f t="shared" si="7"/>
        <v>12.745195178604293</v>
      </c>
      <c r="E304" s="6">
        <f t="shared" si="8"/>
        <v>19.962179671391173</v>
      </c>
    </row>
    <row r="305" spans="1:5" x14ac:dyDescent="0.3">
      <c r="A305" s="35">
        <v>49795</v>
      </c>
      <c r="C305" s="6">
        <f t="shared" si="9"/>
        <v>16.210253224288909</v>
      </c>
      <c r="D305" s="6">
        <f t="shared" si="7"/>
        <v>12.588261563188054</v>
      </c>
      <c r="E305" s="6">
        <f t="shared" si="8"/>
        <v>19.832244885389766</v>
      </c>
    </row>
    <row r="306" spans="1:5" x14ac:dyDescent="0.3">
      <c r="A306" s="35">
        <v>49826</v>
      </c>
      <c r="C306" s="6">
        <f t="shared" si="9"/>
        <v>15.663226827108859</v>
      </c>
      <c r="D306" s="6">
        <f t="shared" si="7"/>
        <v>12.026823623752861</v>
      </c>
      <c r="E306" s="6">
        <f t="shared" si="8"/>
        <v>19.299630030464858</v>
      </c>
    </row>
    <row r="307" spans="1:5" x14ac:dyDescent="0.3">
      <c r="A307" s="35">
        <v>49856</v>
      </c>
      <c r="C307" s="6">
        <f t="shared" si="9"/>
        <v>14.980728013172374</v>
      </c>
      <c r="D307" s="6">
        <f t="shared" si="7"/>
        <v>11.330798493033184</v>
      </c>
      <c r="E307" s="6">
        <f t="shared" si="8"/>
        <v>18.630657533311567</v>
      </c>
    </row>
    <row r="308" spans="1:5" x14ac:dyDescent="0.3">
      <c r="A308" s="35">
        <v>49887</v>
      </c>
      <c r="C308" s="6">
        <f t="shared" si="9"/>
        <v>14.816143262816881</v>
      </c>
      <c r="D308" s="6">
        <f t="shared" si="7"/>
        <v>11.151773492113676</v>
      </c>
      <c r="E308" s="6">
        <f t="shared" si="8"/>
        <v>18.480513033520086</v>
      </c>
    </row>
    <row r="309" spans="1:5" x14ac:dyDescent="0.3">
      <c r="A309" s="35">
        <v>49918</v>
      </c>
      <c r="C309" s="6">
        <f t="shared" si="9"/>
        <v>14.792332711362466</v>
      </c>
      <c r="D309" s="6">
        <f t="shared" si="7"/>
        <v>11.113958795528843</v>
      </c>
      <c r="E309" s="6">
        <f t="shared" si="8"/>
        <v>18.47070662719609</v>
      </c>
    </row>
    <row r="310" spans="1:5" x14ac:dyDescent="0.3">
      <c r="A310" s="35">
        <v>49948</v>
      </c>
      <c r="C310" s="6">
        <f t="shared" si="9"/>
        <v>14.974485145739317</v>
      </c>
      <c r="D310" s="6">
        <f t="shared" si="7"/>
        <v>11.28254453809225</v>
      </c>
      <c r="E310" s="6">
        <f t="shared" si="8"/>
        <v>18.666425753386385</v>
      </c>
    </row>
    <row r="311" spans="1:5" x14ac:dyDescent="0.3">
      <c r="A311" s="35">
        <v>49979</v>
      </c>
      <c r="C311" s="6">
        <f t="shared" si="9"/>
        <v>15.238094939684581</v>
      </c>
      <c r="D311" s="6">
        <f t="shared" si="7"/>
        <v>11.531670997320855</v>
      </c>
      <c r="E311" s="6">
        <f t="shared" si="8"/>
        <v>18.944518882048307</v>
      </c>
    </row>
    <row r="312" spans="1:5" x14ac:dyDescent="0.3">
      <c r="A312" s="35">
        <v>50009</v>
      </c>
      <c r="C312" s="6">
        <f t="shared" si="9"/>
        <v>15.549309901644341</v>
      </c>
      <c r="D312" s="6">
        <f t="shared" si="7"/>
        <v>11.808329029905821</v>
      </c>
      <c r="E312" s="6">
        <f t="shared" si="8"/>
        <v>19.290290773382861</v>
      </c>
    </row>
    <row r="313" spans="1:5" x14ac:dyDescent="0.3">
      <c r="A313" s="35">
        <v>50040</v>
      </c>
      <c r="C313" s="6">
        <f t="shared" si="9"/>
        <v>15.91139022925433</v>
      </c>
      <c r="D313" s="6">
        <f t="shared" si="7"/>
        <v>12.155284218505436</v>
      </c>
      <c r="E313" s="6">
        <f t="shared" si="8"/>
        <v>19.667496240003224</v>
      </c>
    </row>
    <row r="314" spans="1:5" x14ac:dyDescent="0.3">
      <c r="A314" s="35">
        <v>50071</v>
      </c>
      <c r="C314" s="6">
        <f t="shared" si="9"/>
        <v>17.19574552453124</v>
      </c>
      <c r="D314" s="6">
        <f t="shared" si="7"/>
        <v>13.425646332946112</v>
      </c>
      <c r="E314" s="6">
        <f t="shared" si="8"/>
        <v>20.965844716116369</v>
      </c>
    </row>
    <row r="315" spans="1:5" x14ac:dyDescent="0.3">
      <c r="A315" s="35">
        <v>50099</v>
      </c>
      <c r="C315" s="6">
        <f t="shared" si="9"/>
        <v>17.429968251449246</v>
      </c>
      <c r="D315" s="6">
        <f t="shared" si="7"/>
        <v>13.64721474795458</v>
      </c>
      <c r="E315" s="6">
        <f t="shared" si="8"/>
        <v>21.212721754943914</v>
      </c>
    </row>
    <row r="316" spans="1:5" x14ac:dyDescent="0.3">
      <c r="A316" s="35">
        <v>50130</v>
      </c>
      <c r="C316" s="6">
        <f t="shared" si="9"/>
        <v>16.462511129054082</v>
      </c>
      <c r="D316" s="6">
        <f t="shared" si="7"/>
        <v>12.664382258098676</v>
      </c>
      <c r="E316" s="6">
        <f t="shared" si="8"/>
        <v>20.260640000009488</v>
      </c>
    </row>
    <row r="317" spans="1:5" x14ac:dyDescent="0.3">
      <c r="A317" s="35">
        <v>50160</v>
      </c>
      <c r="C317" s="6">
        <f t="shared" si="9"/>
        <v>16.319076928345257</v>
      </c>
      <c r="D317" s="6">
        <f t="shared" si="7"/>
        <v>12.507363548880791</v>
      </c>
      <c r="E317" s="6">
        <f t="shared" si="8"/>
        <v>20.130790307809722</v>
      </c>
    </row>
    <row r="318" spans="1:5" x14ac:dyDescent="0.3">
      <c r="A318" s="35">
        <v>50191</v>
      </c>
      <c r="C318" s="6">
        <f t="shared" si="9"/>
        <v>15.772050531165208</v>
      </c>
      <c r="D318" s="6">
        <f t="shared" si="7"/>
        <v>11.945834246652021</v>
      </c>
      <c r="E318" s="6">
        <f t="shared" si="8"/>
        <v>19.598266815678393</v>
      </c>
    </row>
    <row r="319" spans="1:5" x14ac:dyDescent="0.3">
      <c r="A319" s="35">
        <v>50221</v>
      </c>
      <c r="C319" s="6">
        <f t="shared" si="9"/>
        <v>15.089551717228723</v>
      </c>
      <c r="D319" s="6">
        <f t="shared" si="7"/>
        <v>11.24972300128927</v>
      </c>
      <c r="E319" s="6">
        <f t="shared" si="8"/>
        <v>18.929380433168173</v>
      </c>
    </row>
    <row r="320" spans="1:5" x14ac:dyDescent="0.3">
      <c r="A320" s="35">
        <v>50252</v>
      </c>
      <c r="C320" s="6">
        <f t="shared" si="9"/>
        <v>14.92496696687323</v>
      </c>
      <c r="D320" s="6">
        <f t="shared" si="7"/>
        <v>11.070605563480628</v>
      </c>
      <c r="E320" s="6">
        <f t="shared" si="8"/>
        <v>18.77932837026583</v>
      </c>
    </row>
    <row r="321" spans="1:5" x14ac:dyDescent="0.3">
      <c r="A321" s="35">
        <v>50283</v>
      </c>
      <c r="C321" s="6">
        <f t="shared" si="9"/>
        <v>14.901156415418814</v>
      </c>
      <c r="D321" s="6">
        <f t="shared" si="7"/>
        <v>11.032700822588234</v>
      </c>
      <c r="E321" s="6">
        <f t="shared" si="8"/>
        <v>18.769612008249393</v>
      </c>
    </row>
    <row r="322" spans="1:5" x14ac:dyDescent="0.3">
      <c r="A322" s="35">
        <v>50313</v>
      </c>
      <c r="C322" s="6">
        <f t="shared" si="9"/>
        <v>15.083308849795664</v>
      </c>
      <c r="D322" s="6">
        <f t="shared" si="7"/>
        <v>11.201198968739602</v>
      </c>
      <c r="E322" s="6">
        <f t="shared" si="8"/>
        <v>18.965418730851724</v>
      </c>
    </row>
    <row r="323" spans="1:5" x14ac:dyDescent="0.3">
      <c r="A323" s="35">
        <v>50344</v>
      </c>
      <c r="C323" s="6">
        <f t="shared" si="9"/>
        <v>15.346918643740928</v>
      </c>
      <c r="D323" s="6">
        <f t="shared" si="7"/>
        <v>11.450231431952874</v>
      </c>
      <c r="E323" s="6">
        <f t="shared" si="8"/>
        <v>19.243605855528983</v>
      </c>
    </row>
    <row r="324" spans="1:5" x14ac:dyDescent="0.3">
      <c r="A324" s="35">
        <v>50374</v>
      </c>
      <c r="C324" s="6">
        <f t="shared" si="9"/>
        <v>15.658133605700687</v>
      </c>
      <c r="D324" s="6">
        <f t="shared" si="7"/>
        <v>11.727377177448506</v>
      </c>
      <c r="E324" s="6">
        <f t="shared" si="8"/>
        <v>19.588890033952868</v>
      </c>
    </row>
    <row r="325" spans="1:5" x14ac:dyDescent="0.3">
      <c r="A325" s="35">
        <v>50405</v>
      </c>
      <c r="C325" s="6">
        <f t="shared" si="9"/>
        <v>16.020213933310675</v>
      </c>
      <c r="D325" s="6">
        <f t="shared" si="7"/>
        <v>12.074250662579088</v>
      </c>
      <c r="E325" s="6">
        <f t="shared" si="8"/>
        <v>19.96617720404226</v>
      </c>
    </row>
    <row r="326" spans="1:5" x14ac:dyDescent="0.3">
      <c r="A326" s="35">
        <v>50436</v>
      </c>
      <c r="C326" s="6">
        <f t="shared" si="9"/>
        <v>17.304569228587585</v>
      </c>
      <c r="D326" s="6">
        <f t="shared" si="7"/>
        <v>13.344514811643878</v>
      </c>
      <c r="E326" s="6">
        <f t="shared" si="8"/>
        <v>21.264623645531294</v>
      </c>
    </row>
    <row r="327" spans="1:5" x14ac:dyDescent="0.3">
      <c r="A327" s="35">
        <v>50464</v>
      </c>
      <c r="C327" s="6">
        <f t="shared" si="9"/>
        <v>17.538791955505591</v>
      </c>
      <c r="D327" s="6">
        <f t="shared" si="7"/>
        <v>13.565994448310871</v>
      </c>
      <c r="E327" s="6">
        <f t="shared" si="8"/>
        <v>21.511589462700311</v>
      </c>
    </row>
    <row r="328" spans="1:5" x14ac:dyDescent="0.3">
      <c r="A328" s="35">
        <v>50495</v>
      </c>
      <c r="C328" s="6">
        <f t="shared" si="9"/>
        <v>16.571334833110431</v>
      </c>
      <c r="D328" s="6">
        <f t="shared" si="7"/>
        <v>12.583053577394658</v>
      </c>
      <c r="E328" s="6">
        <f t="shared" si="8"/>
        <v>20.559616088826203</v>
      </c>
    </row>
    <row r="329" spans="1:5" x14ac:dyDescent="0.3">
      <c r="A329" s="35">
        <v>50525</v>
      </c>
      <c r="C329" s="6">
        <f t="shared" si="9"/>
        <v>16.427900632401602</v>
      </c>
      <c r="D329" s="6">
        <f t="shared" si="7"/>
        <v>12.425938911553381</v>
      </c>
      <c r="E329" s="6">
        <f t="shared" si="8"/>
        <v>20.429862353249824</v>
      </c>
    </row>
    <row r="330" spans="1:5" x14ac:dyDescent="0.3">
      <c r="A330" s="35">
        <v>50556</v>
      </c>
      <c r="C330" s="6">
        <f t="shared" si="9"/>
        <v>15.880874235221555</v>
      </c>
      <c r="D330" s="6">
        <f t="shared" si="7"/>
        <v>11.864306803152568</v>
      </c>
      <c r="E330" s="6">
        <f t="shared" si="8"/>
        <v>19.897441667290543</v>
      </c>
    </row>
    <row r="331" spans="1:5" x14ac:dyDescent="0.3">
      <c r="A331" s="35">
        <v>50586</v>
      </c>
      <c r="C331" s="6">
        <f t="shared" si="9"/>
        <v>15.198375421285068</v>
      </c>
      <c r="D331" s="6">
        <f t="shared" si="7"/>
        <v>11.168098839814935</v>
      </c>
      <c r="E331" s="6">
        <f t="shared" si="8"/>
        <v>19.228652002755201</v>
      </c>
    </row>
    <row r="332" spans="1:5" x14ac:dyDescent="0.3">
      <c r="A332" s="35">
        <v>50617</v>
      </c>
      <c r="C332" s="6">
        <f t="shared" si="9"/>
        <v>15.033790670929577</v>
      </c>
      <c r="D332" s="6">
        <f t="shared" si="7"/>
        <v>10.98887779458096</v>
      </c>
      <c r="E332" s="6">
        <f t="shared" si="8"/>
        <v>19.078703547278195</v>
      </c>
    </row>
    <row r="333" spans="1:5" x14ac:dyDescent="0.3">
      <c r="A333" s="35">
        <v>50648</v>
      </c>
      <c r="C333" s="6">
        <f t="shared" si="9"/>
        <v>15.009980119475161</v>
      </c>
      <c r="D333" s="6">
        <f t="shared" si="7"/>
        <v>10.950872317460135</v>
      </c>
      <c r="E333" s="6">
        <f t="shared" si="8"/>
        <v>19.069087921490187</v>
      </c>
    </row>
    <row r="334" spans="1:5" x14ac:dyDescent="0.3">
      <c r="A334" s="35">
        <v>50678</v>
      </c>
      <c r="C334" s="6">
        <f t="shared" si="9"/>
        <v>15.192132553852012</v>
      </c>
      <c r="D334" s="6">
        <f t="shared" si="7"/>
        <v>11.119272639726649</v>
      </c>
      <c r="E334" s="6">
        <f t="shared" si="8"/>
        <v>19.264992467977375</v>
      </c>
    </row>
    <row r="335" spans="1:5" x14ac:dyDescent="0.3">
      <c r="A335" s="35">
        <v>50709</v>
      </c>
      <c r="C335" s="6">
        <f t="shared" si="9"/>
        <v>15.455742347797276</v>
      </c>
      <c r="D335" s="6">
        <f t="shared" si="7"/>
        <v>11.368200331629129</v>
      </c>
      <c r="E335" s="6">
        <f t="shared" si="8"/>
        <v>19.543284363965423</v>
      </c>
    </row>
    <row r="336" spans="1:5" x14ac:dyDescent="0.3">
      <c r="A336" s="35">
        <v>50739</v>
      </c>
      <c r="C336" s="6">
        <f t="shared" si="9"/>
        <v>15.766957309757036</v>
      </c>
      <c r="D336" s="6">
        <f t="shared" si="7"/>
        <v>11.645773542578421</v>
      </c>
      <c r="E336" s="6">
        <f t="shared" si="8"/>
        <v>19.88814107693565</v>
      </c>
    </row>
    <row r="337" spans="1:5" x14ac:dyDescent="0.3">
      <c r="A337" s="35">
        <v>50770</v>
      </c>
      <c r="C337" s="6">
        <f t="shared" si="9"/>
        <v>16.129037637367023</v>
      </c>
      <c r="D337" s="6">
        <f t="shared" ref="D337" si="10">C337-_xlfn.FORECAST.ETS.CONFINT(A337,$B$2:$B$143,$A$2:$A$143,0.95,1,1)</f>
        <v>11.992553879250078</v>
      </c>
      <c r="E337" s="6">
        <f t="shared" ref="E337" si="11">C337+_xlfn.FORECAST.ETS.CONFINT(A337,$B$2:$B$143,$A$2:$A$143,0.95,1,1)</f>
        <v>20.265521395483969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AB2E6-BD65-4C76-BBAC-4FDF2AE03257}">
  <sheetPr codeName="Hoja19"/>
  <dimension ref="A1:H29"/>
  <sheetViews>
    <sheetView workbookViewId="0"/>
  </sheetViews>
  <sheetFormatPr baseColWidth="10" defaultRowHeight="14.4" x14ac:dyDescent="0.3"/>
  <cols>
    <col min="1" max="1" width="17" customWidth="1"/>
    <col min="4" max="4" width="25.6640625" customWidth="1"/>
    <col min="5" max="5" width="26.44140625" customWidth="1"/>
    <col min="7" max="7" width="11.6640625" customWidth="1"/>
    <col min="8" max="8" width="7.33203125" customWidth="1"/>
  </cols>
  <sheetData>
    <row r="1" spans="1:8" x14ac:dyDescent="0.3">
      <c r="A1" t="s">
        <v>26</v>
      </c>
      <c r="B1" t="s">
        <v>27</v>
      </c>
      <c r="C1" t="s">
        <v>28</v>
      </c>
      <c r="D1" t="s">
        <v>29</v>
      </c>
      <c r="E1" t="s">
        <v>30</v>
      </c>
    </row>
    <row r="2" spans="1:8" x14ac:dyDescent="0.3">
      <c r="A2">
        <v>2011</v>
      </c>
      <c r="B2" s="29">
        <f ca="1">+'Consolida Proyecciones AP '!L5</f>
        <v>13.149981096949736</v>
      </c>
      <c r="C2" s="29"/>
      <c r="D2" s="29"/>
      <c r="E2" s="29"/>
      <c r="H2" s="37"/>
    </row>
    <row r="3" spans="1:8" x14ac:dyDescent="0.3">
      <c r="A3">
        <v>2012</v>
      </c>
      <c r="B3" s="29">
        <f ca="1">+'Consolida Proyecciones AP '!L6</f>
        <v>13.268683010615032</v>
      </c>
      <c r="C3" s="29"/>
      <c r="D3" s="29"/>
      <c r="E3" s="29"/>
      <c r="H3" s="37"/>
    </row>
    <row r="4" spans="1:8" x14ac:dyDescent="0.3">
      <c r="A4">
        <v>2013</v>
      </c>
      <c r="B4" s="29">
        <f ca="1">+'Consolida Proyecciones AP '!L7</f>
        <v>13.061562486429928</v>
      </c>
      <c r="C4" s="29"/>
      <c r="D4" s="29"/>
      <c r="E4" s="29"/>
      <c r="H4" s="37"/>
    </row>
    <row r="5" spans="1:8" x14ac:dyDescent="0.3">
      <c r="A5">
        <v>2014</v>
      </c>
      <c r="B5" s="29">
        <f ca="1">+'Consolida Proyecciones AP '!L8</f>
        <v>13.164229137113196</v>
      </c>
      <c r="C5" s="29"/>
      <c r="D5" s="29"/>
      <c r="E5" s="29"/>
      <c r="H5" s="37"/>
    </row>
    <row r="6" spans="1:8" x14ac:dyDescent="0.3">
      <c r="A6">
        <v>2015</v>
      </c>
      <c r="B6" s="29">
        <f ca="1">+'Consolida Proyecciones AP '!L9</f>
        <v>13.676365408209067</v>
      </c>
      <c r="C6" s="29"/>
      <c r="D6" s="29"/>
      <c r="E6" s="29"/>
      <c r="H6" s="37"/>
    </row>
    <row r="7" spans="1:8" x14ac:dyDescent="0.3">
      <c r="A7">
        <v>2016</v>
      </c>
      <c r="B7" s="29">
        <f ca="1">+'Consolida Proyecciones AP '!L10</f>
        <v>13.896139463316148</v>
      </c>
      <c r="C7" s="29"/>
      <c r="D7" s="29"/>
      <c r="E7" s="29"/>
      <c r="H7" s="37"/>
    </row>
    <row r="8" spans="1:8" x14ac:dyDescent="0.3">
      <c r="A8">
        <v>2017</v>
      </c>
      <c r="B8" s="29">
        <f ca="1">+'Consolida Proyecciones AP '!L11</f>
        <v>14.098870867884518</v>
      </c>
      <c r="C8" s="29"/>
      <c r="D8" s="29"/>
      <c r="E8" s="29"/>
      <c r="H8" s="37"/>
    </row>
    <row r="9" spans="1:8" x14ac:dyDescent="0.3">
      <c r="A9">
        <v>2018</v>
      </c>
      <c r="B9" s="29">
        <f ca="1">+'Consolida Proyecciones AP '!L12</f>
        <v>14.195015767043582</v>
      </c>
      <c r="C9" s="29"/>
      <c r="D9" s="29"/>
      <c r="E9" s="29"/>
    </row>
    <row r="10" spans="1:8" x14ac:dyDescent="0.3">
      <c r="A10">
        <v>2019</v>
      </c>
      <c r="B10" s="29">
        <f ca="1">+'Consolida Proyecciones AP '!L13</f>
        <v>14.068847664889258</v>
      </c>
      <c r="C10" s="29"/>
      <c r="D10" s="29"/>
      <c r="E10" s="29"/>
    </row>
    <row r="11" spans="1:8" x14ac:dyDescent="0.3">
      <c r="A11">
        <v>2020</v>
      </c>
      <c r="B11" s="29">
        <f ca="1">+'Consolida Proyecciones AP '!L14</f>
        <v>14.059575563731766</v>
      </c>
      <c r="C11" s="29"/>
      <c r="D11" s="29"/>
      <c r="E11" s="29"/>
    </row>
    <row r="12" spans="1:8" x14ac:dyDescent="0.3">
      <c r="A12">
        <v>2021</v>
      </c>
      <c r="B12" s="29">
        <f ca="1">+'Consolida Proyecciones AP '!L15</f>
        <v>14.267392856302031</v>
      </c>
      <c r="C12" s="29"/>
      <c r="D12" s="29"/>
      <c r="E12" s="29"/>
      <c r="G12" s="29"/>
    </row>
    <row r="13" spans="1:8" x14ac:dyDescent="0.3">
      <c r="A13">
        <v>2022</v>
      </c>
      <c r="B13" s="29">
        <f ca="1">+'Consolida Proyecciones AP '!L16</f>
        <v>14.24042453738711</v>
      </c>
      <c r="C13" s="29">
        <f ca="1">+Tabla615[[#This Row],[Valores]]</f>
        <v>14.24042453738711</v>
      </c>
      <c r="D13" s="29">
        <f ca="1">+Tabla615[[#This Row],[Valores]]</f>
        <v>14.24042453738711</v>
      </c>
      <c r="E13" s="29">
        <f ca="1">+Tabla615[[#This Row],[Valores]]</f>
        <v>14.24042453738711</v>
      </c>
      <c r="G13" s="29"/>
      <c r="H13" s="4"/>
    </row>
    <row r="14" spans="1:8" x14ac:dyDescent="0.3">
      <c r="A14">
        <v>2023</v>
      </c>
      <c r="B14" s="29"/>
      <c r="C14" s="29">
        <f>_xlfn.FORECAST.ETS(A14,$B$2:$B$13,$A$2:$A$13,1,1)</f>
        <v>14.604615338165139</v>
      </c>
      <c r="D14" s="29">
        <f>C14-_xlfn.FORECAST.ETS.CONFINT(A14,$B$2:$B$13,$A$2:$A$13,0.95,1,1)</f>
        <v>14.235900989980491</v>
      </c>
      <c r="E14" s="29">
        <f>C14+_xlfn.FORECAST.ETS.CONFINT(A14,$B$2:$B$13,$A$2:$A$13,0.95,1,1)</f>
        <v>14.973329686349787</v>
      </c>
      <c r="G14" s="29"/>
      <c r="H14" s="4"/>
    </row>
    <row r="15" spans="1:8" x14ac:dyDescent="0.3">
      <c r="A15">
        <v>2024</v>
      </c>
      <c r="B15" s="29"/>
      <c r="C15" s="29">
        <f t="shared" ref="C15:C29" si="0">_xlfn.FORECAST.ETS(A15,$B$2:$B$13,$A$2:$A$13,1,1)</f>
        <v>14.72566251064875</v>
      </c>
      <c r="D15" s="29">
        <f t="shared" ref="D15:D29" si="1">C15-_xlfn.FORECAST.ETS.CONFINT(A15,$B$2:$B$13,$A$2:$A$13,0.95,1,1)</f>
        <v>14.356946503253267</v>
      </c>
      <c r="E15" s="29">
        <f t="shared" ref="E15:E29" si="2">C15+_xlfn.FORECAST.ETS.CONFINT(A15,$B$2:$B$13,$A$2:$A$13,0.95,1,1)</f>
        <v>15.094378518044232</v>
      </c>
      <c r="G15" s="29"/>
      <c r="H15" s="4"/>
    </row>
    <row r="16" spans="1:8" x14ac:dyDescent="0.3">
      <c r="A16">
        <v>2025</v>
      </c>
      <c r="B16" s="29"/>
      <c r="C16" s="29">
        <f t="shared" si="0"/>
        <v>14.846709683132358</v>
      </c>
      <c r="D16" s="29">
        <f t="shared" si="1"/>
        <v>14.477990726047164</v>
      </c>
      <c r="E16" s="29">
        <f t="shared" si="2"/>
        <v>15.215428640217553</v>
      </c>
      <c r="G16" s="29"/>
      <c r="H16" s="4"/>
    </row>
    <row r="17" spans="1:8" x14ac:dyDescent="0.3">
      <c r="A17">
        <v>2026</v>
      </c>
      <c r="B17" s="29"/>
      <c r="C17" s="29">
        <f t="shared" si="0"/>
        <v>14.967756855615967</v>
      </c>
      <c r="D17" s="29">
        <f t="shared" si="1"/>
        <v>14.599033289687835</v>
      </c>
      <c r="E17" s="29">
        <f t="shared" si="2"/>
        <v>15.336480421544099</v>
      </c>
      <c r="G17" s="29"/>
      <c r="H17" s="4"/>
    </row>
    <row r="18" spans="1:8" x14ac:dyDescent="0.3">
      <c r="A18">
        <v>2027</v>
      </c>
      <c r="B18" s="29"/>
      <c r="C18" s="29">
        <f t="shared" si="0"/>
        <v>15.088804028099577</v>
      </c>
      <c r="D18" s="29">
        <f t="shared" si="1"/>
        <v>14.720073825538819</v>
      </c>
      <c r="E18" s="29">
        <f t="shared" si="2"/>
        <v>15.457534230660336</v>
      </c>
      <c r="G18" s="29"/>
    </row>
    <row r="19" spans="1:8" x14ac:dyDescent="0.3">
      <c r="A19">
        <v>2028</v>
      </c>
      <c r="B19" s="29"/>
      <c r="C19" s="29">
        <f t="shared" si="0"/>
        <v>15.209851200583186</v>
      </c>
      <c r="D19" s="29">
        <f t="shared" si="1"/>
        <v>14.841111965019955</v>
      </c>
      <c r="E19" s="29">
        <f t="shared" si="2"/>
        <v>15.578590436146417</v>
      </c>
      <c r="G19" s="29"/>
    </row>
    <row r="20" spans="1:8" x14ac:dyDescent="0.3">
      <c r="A20">
        <v>2029</v>
      </c>
      <c r="B20" s="29"/>
      <c r="C20" s="29">
        <f t="shared" si="0"/>
        <v>15.330898373066795</v>
      </c>
      <c r="D20" s="29">
        <f t="shared" si="1"/>
        <v>14.962147339629503</v>
      </c>
      <c r="E20" s="29">
        <f t="shared" si="2"/>
        <v>15.699649406504086</v>
      </c>
      <c r="G20" s="29"/>
    </row>
    <row r="21" spans="1:8" x14ac:dyDescent="0.3">
      <c r="A21">
        <v>2030</v>
      </c>
      <c r="B21" s="29"/>
      <c r="C21" s="29">
        <f t="shared" si="0"/>
        <v>15.451945545550405</v>
      </c>
      <c r="D21" s="29">
        <f t="shared" si="1"/>
        <v>15.083179580969906</v>
      </c>
      <c r="E21" s="29">
        <f t="shared" si="2"/>
        <v>15.820711510130904</v>
      </c>
      <c r="G21" s="29"/>
    </row>
    <row r="22" spans="1:8" x14ac:dyDescent="0.3">
      <c r="A22">
        <v>2031</v>
      </c>
      <c r="B22" s="29"/>
      <c r="C22" s="29">
        <f t="shared" si="0"/>
        <v>15.572992718034014</v>
      </c>
      <c r="D22" s="29">
        <f t="shared" si="1"/>
        <v>15.204208320777241</v>
      </c>
      <c r="E22" s="29">
        <f t="shared" si="2"/>
        <v>15.941777115290787</v>
      </c>
      <c r="G22" s="29"/>
    </row>
    <row r="23" spans="1:8" x14ac:dyDescent="0.3">
      <c r="A23">
        <v>2032</v>
      </c>
      <c r="B23" s="29"/>
      <c r="C23" s="29">
        <f t="shared" si="0"/>
        <v>15.694039890517622</v>
      </c>
      <c r="D23" s="29">
        <f t="shared" si="1"/>
        <v>15.325233190954316</v>
      </c>
      <c r="E23" s="29">
        <f t="shared" si="2"/>
        <v>16.06284659008093</v>
      </c>
      <c r="G23" s="29"/>
    </row>
    <row r="24" spans="1:8" x14ac:dyDescent="0.3">
      <c r="A24">
        <v>2033</v>
      </c>
      <c r="B24" s="29"/>
      <c r="C24" s="29">
        <f t="shared" si="0"/>
        <v>15.815087063001233</v>
      </c>
      <c r="D24" s="29">
        <f t="shared" si="1"/>
        <v>15.446253823607412</v>
      </c>
      <c r="E24" s="29">
        <f t="shared" si="2"/>
        <v>16.183920302395052</v>
      </c>
      <c r="G24" s="29"/>
    </row>
    <row r="25" spans="1:8" x14ac:dyDescent="0.3">
      <c r="A25">
        <v>2034</v>
      </c>
      <c r="B25" s="29"/>
      <c r="C25" s="29">
        <f t="shared" si="0"/>
        <v>15.936134235484841</v>
      </c>
      <c r="D25" s="29">
        <f t="shared" si="1"/>
        <v>15.567269851086641</v>
      </c>
      <c r="E25" s="29">
        <f t="shared" si="2"/>
        <v>16.304998619883044</v>
      </c>
    </row>
    <row r="26" spans="1:8" x14ac:dyDescent="0.3">
      <c r="A26">
        <v>2035</v>
      </c>
      <c r="B26" s="29"/>
      <c r="C26" s="29">
        <f t="shared" si="0"/>
        <v>16.05718140796845</v>
      </c>
      <c r="D26" s="29">
        <f t="shared" si="1"/>
        <v>15.688280906029929</v>
      </c>
      <c r="E26" s="29">
        <f t="shared" si="2"/>
        <v>16.426081909906973</v>
      </c>
    </row>
    <row r="27" spans="1:8" x14ac:dyDescent="0.3">
      <c r="A27">
        <v>2036</v>
      </c>
      <c r="B27" s="29"/>
      <c r="C27" s="29">
        <f t="shared" si="0"/>
        <v>16.17822858045206</v>
      </c>
      <c r="D27" s="29">
        <f t="shared" si="1"/>
        <v>15.809286621410577</v>
      </c>
      <c r="E27" s="29">
        <f t="shared" si="2"/>
        <v>16.547170539493546</v>
      </c>
    </row>
    <row r="28" spans="1:8" x14ac:dyDescent="0.3">
      <c r="A28">
        <v>2037</v>
      </c>
      <c r="B28" s="29"/>
      <c r="C28" s="29">
        <f t="shared" si="0"/>
        <v>16.299275752935671</v>
      </c>
      <c r="D28" s="29">
        <f t="shared" si="1"/>
        <v>15.930286630588371</v>
      </c>
      <c r="E28" s="29">
        <f t="shared" si="2"/>
        <v>16.668264875282972</v>
      </c>
    </row>
    <row r="29" spans="1:8" x14ac:dyDescent="0.3">
      <c r="A29">
        <v>2038</v>
      </c>
      <c r="B29" s="29"/>
      <c r="C29" s="29">
        <f t="shared" si="0"/>
        <v>16.420322925419278</v>
      </c>
      <c r="D29" s="29">
        <f t="shared" si="1"/>
        <v>16.051280567364241</v>
      </c>
      <c r="E29" s="29">
        <f t="shared" si="2"/>
        <v>16.789365283474314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20547-C7FA-42B1-BF6A-2AB13C67E8AC}">
  <sheetPr codeName="Hoja20"/>
  <dimension ref="A1:E337"/>
  <sheetViews>
    <sheetView topLeftCell="A3" workbookViewId="0"/>
  </sheetViews>
  <sheetFormatPr baseColWidth="10" defaultRowHeight="14.4" x14ac:dyDescent="0.3"/>
  <cols>
    <col min="1" max="1" width="17" customWidth="1"/>
    <col min="4" max="4" width="25.6640625" customWidth="1"/>
    <col min="5" max="5" width="26.44140625" customWidth="1"/>
  </cols>
  <sheetData>
    <row r="1" spans="1:5" x14ac:dyDescent="0.3">
      <c r="A1" t="s">
        <v>26</v>
      </c>
      <c r="B1" t="s">
        <v>27</v>
      </c>
      <c r="C1" t="s">
        <v>28</v>
      </c>
      <c r="D1" t="s">
        <v>29</v>
      </c>
      <c r="E1" t="s">
        <v>30</v>
      </c>
    </row>
    <row r="2" spans="1:5" x14ac:dyDescent="0.3">
      <c r="A2" s="35">
        <v>40574</v>
      </c>
      <c r="B2" s="6">
        <f>+'Consolida Proyecciones AP '!H58</f>
        <v>75.926434262948192</v>
      </c>
      <c r="C2" s="6"/>
    </row>
    <row r="3" spans="1:5" x14ac:dyDescent="0.3">
      <c r="A3" s="35">
        <v>40602</v>
      </c>
      <c r="B3" s="6">
        <f>+'Consolida Proyecciones AP '!H59</f>
        <v>79.416596337579634</v>
      </c>
      <c r="C3" s="6"/>
    </row>
    <row r="4" spans="1:5" x14ac:dyDescent="0.3">
      <c r="A4" s="35">
        <v>40633</v>
      </c>
      <c r="B4" s="6">
        <f>+'Consolida Proyecciones AP '!H60</f>
        <v>82.399267224213418</v>
      </c>
      <c r="C4" s="6"/>
    </row>
    <row r="5" spans="1:5" x14ac:dyDescent="0.3">
      <c r="A5" s="35">
        <v>40663</v>
      </c>
      <c r="B5" s="6">
        <f>+'Consolida Proyecciones AP '!H61</f>
        <v>79.495497611464998</v>
      </c>
      <c r="C5" s="6"/>
    </row>
    <row r="6" spans="1:5" x14ac:dyDescent="0.3">
      <c r="A6" s="35">
        <v>40694</v>
      </c>
      <c r="B6" s="6">
        <f>+'Consolida Proyecciones AP '!H62</f>
        <v>79.439093078758972</v>
      </c>
      <c r="C6" s="6"/>
    </row>
    <row r="7" spans="1:5" x14ac:dyDescent="0.3">
      <c r="A7" s="35">
        <v>40724</v>
      </c>
      <c r="B7" s="6">
        <f>+'Consolida Proyecciones AP '!H63</f>
        <v>75.679872712808276</v>
      </c>
      <c r="C7" s="6"/>
    </row>
    <row r="8" spans="1:5" x14ac:dyDescent="0.3">
      <c r="A8" s="35">
        <v>40755</v>
      </c>
      <c r="B8" s="6">
        <f>+'Consolida Proyecciones AP '!H64</f>
        <v>74.591488853503193</v>
      </c>
      <c r="C8" s="6"/>
    </row>
    <row r="9" spans="1:5" x14ac:dyDescent="0.3">
      <c r="A9" s="35">
        <v>40786</v>
      </c>
      <c r="B9" s="6">
        <f>+'Consolida Proyecciones AP '!H65</f>
        <v>74.228806682577584</v>
      </c>
      <c r="C9" s="6"/>
    </row>
    <row r="10" spans="1:5" x14ac:dyDescent="0.3">
      <c r="A10" s="35">
        <v>40816</v>
      </c>
      <c r="B10" s="6">
        <f>+'Consolida Proyecciones AP '!H66</f>
        <v>71.400672235481295</v>
      </c>
      <c r="C10" s="6"/>
    </row>
    <row r="11" spans="1:5" x14ac:dyDescent="0.3">
      <c r="A11" s="35">
        <v>40847</v>
      </c>
      <c r="B11" s="6">
        <f>+'Consolida Proyecciones AP '!H67</f>
        <v>74.408881814564253</v>
      </c>
      <c r="C11" s="6"/>
    </row>
    <row r="12" spans="1:5" x14ac:dyDescent="0.3">
      <c r="A12" s="35">
        <v>40877</v>
      </c>
      <c r="B12" s="6">
        <f>+'Consolida Proyecciones AP '!H68</f>
        <v>80.341774771189819</v>
      </c>
      <c r="C12" s="6"/>
    </row>
    <row r="13" spans="1:5" x14ac:dyDescent="0.3">
      <c r="A13" s="35">
        <v>40908</v>
      </c>
      <c r="B13" s="6">
        <f>+'Consolida Proyecciones AP '!H69</f>
        <v>81.147232178414995</v>
      </c>
      <c r="C13" s="6"/>
    </row>
    <row r="14" spans="1:5" x14ac:dyDescent="0.3">
      <c r="A14" s="35">
        <v>40939</v>
      </c>
      <c r="B14" s="6">
        <f>+'Consolida Proyecciones AP '!H70</f>
        <v>91.295119521912355</v>
      </c>
      <c r="C14" s="6">
        <f t="shared" ref="C14:C77" si="0">_xlfn.FORECAST.ETS(A14,$B$2:$B$143,$A$2:$A$143,1,1)</f>
        <v>92.619250443967189</v>
      </c>
    </row>
    <row r="15" spans="1:5" x14ac:dyDescent="0.3">
      <c r="A15" s="35">
        <v>40968</v>
      </c>
      <c r="B15" s="6">
        <f>+'Consolida Proyecciones AP '!H71</f>
        <v>97.810620525059676</v>
      </c>
      <c r="C15" s="6">
        <f t="shared" si="0"/>
        <v>95.60083157703383</v>
      </c>
    </row>
    <row r="16" spans="1:5" x14ac:dyDescent="0.3">
      <c r="A16" s="35">
        <v>40999</v>
      </c>
      <c r="B16" s="6">
        <f>+'Consolida Proyecciones AP '!H72</f>
        <v>80.360906237740267</v>
      </c>
      <c r="C16" s="6">
        <f t="shared" si="0"/>
        <v>94.539994546057585</v>
      </c>
    </row>
    <row r="17" spans="1:3" x14ac:dyDescent="0.3">
      <c r="A17" s="35">
        <v>41029</v>
      </c>
      <c r="B17" s="6">
        <f>+'Consolida Proyecciones AP '!H73</f>
        <v>77.824592156862735</v>
      </c>
      <c r="C17" s="6">
        <f t="shared" si="0"/>
        <v>93.779635556445228</v>
      </c>
    </row>
    <row r="18" spans="1:3" x14ac:dyDescent="0.3">
      <c r="A18" s="35">
        <v>41060</v>
      </c>
      <c r="B18" s="6">
        <f>+'Consolida Proyecciones AP '!H74</f>
        <v>75.948812230497836</v>
      </c>
      <c r="C18" s="6">
        <f t="shared" si="0"/>
        <v>88.211980048212524</v>
      </c>
    </row>
    <row r="19" spans="1:3" x14ac:dyDescent="0.3">
      <c r="A19" s="35">
        <v>41090</v>
      </c>
      <c r="B19" s="6">
        <f>+'Consolida Proyecciones AP '!H75</f>
        <v>74.633524108192887</v>
      </c>
      <c r="C19" s="6">
        <f t="shared" si="0"/>
        <v>85.180482829751057</v>
      </c>
    </row>
    <row r="20" spans="1:3" x14ac:dyDescent="0.3">
      <c r="A20" s="35">
        <v>41121</v>
      </c>
      <c r="B20" s="6">
        <f>+'Consolida Proyecciones AP '!H76</f>
        <v>73.220579710144932</v>
      </c>
      <c r="C20" s="6">
        <f t="shared" si="0"/>
        <v>83.191176597400997</v>
      </c>
    </row>
    <row r="21" spans="1:3" x14ac:dyDescent="0.3">
      <c r="A21" s="35">
        <v>41152</v>
      </c>
      <c r="B21" s="6">
        <f>+'Consolida Proyecciones AP '!H77</f>
        <v>69.529528672427318</v>
      </c>
      <c r="C21" s="6">
        <f t="shared" si="0"/>
        <v>82.829847992401085</v>
      </c>
    </row>
    <row r="22" spans="1:3" x14ac:dyDescent="0.3">
      <c r="A22" s="35">
        <v>41182</v>
      </c>
      <c r="B22" s="6">
        <f>+'Consolida Proyecciones AP '!H78</f>
        <v>72.710420762878499</v>
      </c>
      <c r="C22" s="6">
        <f t="shared" si="0"/>
        <v>85.120892067582261</v>
      </c>
    </row>
    <row r="23" spans="1:3" x14ac:dyDescent="0.3">
      <c r="A23" s="35">
        <v>41213</v>
      </c>
      <c r="B23" s="6">
        <f>+'Consolida Proyecciones AP '!H79</f>
        <v>70.480967361384231</v>
      </c>
      <c r="C23" s="6">
        <f t="shared" si="0"/>
        <v>83.941410140442372</v>
      </c>
    </row>
    <row r="24" spans="1:3" x14ac:dyDescent="0.3">
      <c r="A24" s="35">
        <v>41243</v>
      </c>
      <c r="B24" s="6">
        <f>+'Consolida Proyecciones AP '!H80</f>
        <v>75.050597484276722</v>
      </c>
      <c r="C24" s="6">
        <f t="shared" si="0"/>
        <v>83.039478940390566</v>
      </c>
    </row>
    <row r="25" spans="1:3" x14ac:dyDescent="0.3">
      <c r="A25" s="35">
        <v>41274</v>
      </c>
      <c r="B25" s="6">
        <f>+'Consolida Proyecciones AP '!H81</f>
        <v>77.210566037735873</v>
      </c>
      <c r="C25" s="6">
        <f t="shared" si="0"/>
        <v>87.827502743423608</v>
      </c>
    </row>
    <row r="26" spans="1:3" x14ac:dyDescent="0.3">
      <c r="A26" s="35">
        <v>41305</v>
      </c>
      <c r="B26" s="6">
        <f>+'Consolida Proyecciones AP '!H82</f>
        <v>77.012441037735854</v>
      </c>
      <c r="C26" s="6">
        <f t="shared" si="0"/>
        <v>92.046125340288597</v>
      </c>
    </row>
    <row r="27" spans="1:3" x14ac:dyDescent="0.3">
      <c r="A27" s="35">
        <v>41333</v>
      </c>
      <c r="B27" s="6">
        <f>+'Consolida Proyecciones AP '!H83</f>
        <v>84.534390723270434</v>
      </c>
      <c r="C27" s="6">
        <f t="shared" si="0"/>
        <v>95.059853050051487</v>
      </c>
    </row>
    <row r="28" spans="1:3" x14ac:dyDescent="0.3">
      <c r="A28" s="35">
        <v>41364</v>
      </c>
      <c r="B28" s="6">
        <f>+'Consolida Proyecciones AP '!H84</f>
        <v>80.983383104125721</v>
      </c>
      <c r="C28" s="6">
        <f t="shared" si="0"/>
        <v>93.966869442378993</v>
      </c>
    </row>
    <row r="29" spans="1:3" x14ac:dyDescent="0.3">
      <c r="A29" s="35">
        <v>41394</v>
      </c>
      <c r="B29" s="6">
        <f>+'Consolida Proyecciones AP '!H85</f>
        <v>77.300487421383622</v>
      </c>
      <c r="C29" s="6">
        <f t="shared" si="0"/>
        <v>93.206510452766636</v>
      </c>
    </row>
    <row r="30" spans="1:3" x14ac:dyDescent="0.3">
      <c r="A30" s="35">
        <v>41425</v>
      </c>
      <c r="B30" s="6">
        <f>+'Consolida Proyecciones AP '!H86</f>
        <v>82.222854330708685</v>
      </c>
      <c r="C30" s="6">
        <f t="shared" si="0"/>
        <v>87.638854944533932</v>
      </c>
    </row>
    <row r="31" spans="1:3" x14ac:dyDescent="0.3">
      <c r="A31" s="35">
        <v>41455</v>
      </c>
      <c r="B31" s="6">
        <f>+'Consolida Proyecciones AP '!H87</f>
        <v>79.440804868472725</v>
      </c>
      <c r="C31" s="6">
        <f t="shared" si="0"/>
        <v>84.607357726072465</v>
      </c>
    </row>
    <row r="32" spans="1:3" x14ac:dyDescent="0.3">
      <c r="A32" s="35">
        <v>41486</v>
      </c>
      <c r="B32" s="6">
        <f>+'Consolida Proyecciones AP '!H88</f>
        <v>75.714709347996873</v>
      </c>
      <c r="C32" s="6">
        <f t="shared" si="0"/>
        <v>82.618051493722405</v>
      </c>
    </row>
    <row r="33" spans="1:3" x14ac:dyDescent="0.3">
      <c r="A33" s="35">
        <v>41517</v>
      </c>
      <c r="B33" s="6">
        <f>+'Consolida Proyecciones AP '!H89</f>
        <v>74.872618767177073</v>
      </c>
      <c r="C33" s="6">
        <f t="shared" si="0"/>
        <v>82.256722888722493</v>
      </c>
    </row>
    <row r="34" spans="1:3" x14ac:dyDescent="0.3">
      <c r="A34" s="35">
        <v>41547</v>
      </c>
      <c r="B34" s="6">
        <f>+'Consolida Proyecciones AP '!H90</f>
        <v>75.829564021995296</v>
      </c>
      <c r="C34" s="6">
        <f t="shared" si="0"/>
        <v>84.547766963903669</v>
      </c>
    </row>
    <row r="35" spans="1:3" x14ac:dyDescent="0.3">
      <c r="A35" s="35">
        <v>41578</v>
      </c>
      <c r="B35" s="6">
        <f>+'Consolida Proyecciones AP '!H91</f>
        <v>87.174691552062882</v>
      </c>
      <c r="C35" s="6">
        <f t="shared" si="0"/>
        <v>83.36828503676378</v>
      </c>
    </row>
    <row r="36" spans="1:3" x14ac:dyDescent="0.3">
      <c r="A36" s="35">
        <v>41608</v>
      </c>
      <c r="B36" s="6">
        <f>+'Consolida Proyecciones AP '!H92</f>
        <v>81.065449901768147</v>
      </c>
      <c r="C36" s="6">
        <f t="shared" si="0"/>
        <v>82.466353836711974</v>
      </c>
    </row>
    <row r="37" spans="1:3" x14ac:dyDescent="0.3">
      <c r="A37" s="35">
        <v>41639</v>
      </c>
      <c r="B37" s="6">
        <f>+'Consolida Proyecciones AP '!H93</f>
        <v>79.670782232704397</v>
      </c>
      <c r="C37" s="6">
        <f t="shared" si="0"/>
        <v>87.254377639745016</v>
      </c>
    </row>
    <row r="38" spans="1:3" x14ac:dyDescent="0.3">
      <c r="A38" s="35">
        <v>41670</v>
      </c>
      <c r="B38" s="6">
        <f>+'Consolida Proyecciones AP '!H94</f>
        <v>97.465968565815288</v>
      </c>
      <c r="C38" s="6">
        <f t="shared" si="0"/>
        <v>91.473000236610005</v>
      </c>
    </row>
    <row r="39" spans="1:3" x14ac:dyDescent="0.3">
      <c r="A39" s="35">
        <v>41698</v>
      </c>
      <c r="B39" s="6">
        <f>+'Consolida Proyecciones AP '!H95</f>
        <v>100.94551277013751</v>
      </c>
      <c r="C39" s="6">
        <f t="shared" si="0"/>
        <v>94.486727946372895</v>
      </c>
    </row>
    <row r="40" spans="1:3" x14ac:dyDescent="0.3">
      <c r="A40" s="35">
        <v>41729</v>
      </c>
      <c r="B40" s="6">
        <f>+'Consolida Proyecciones AP '!H96</f>
        <v>86.380986635220125</v>
      </c>
      <c r="C40" s="6">
        <f t="shared" si="0"/>
        <v>93.393744338700401</v>
      </c>
    </row>
    <row r="41" spans="1:3" x14ac:dyDescent="0.3">
      <c r="A41" s="35">
        <v>41759</v>
      </c>
      <c r="B41" s="6">
        <f>+'Consolida Proyecciones AP '!H97</f>
        <v>80.698848270440223</v>
      </c>
      <c r="C41" s="6">
        <f t="shared" si="0"/>
        <v>92.633385349088044</v>
      </c>
    </row>
    <row r="42" spans="1:3" x14ac:dyDescent="0.3">
      <c r="A42" s="35">
        <v>41790</v>
      </c>
      <c r="B42" s="6">
        <f>+'Consolida Proyecciones AP '!H98</f>
        <v>78.748576484467165</v>
      </c>
      <c r="C42" s="6">
        <f t="shared" si="0"/>
        <v>87.06572984085534</v>
      </c>
    </row>
    <row r="43" spans="1:3" x14ac:dyDescent="0.3">
      <c r="A43" s="35">
        <v>41820</v>
      </c>
      <c r="B43" s="6">
        <f>+'Consolida Proyecciones AP '!H99</f>
        <v>71.904732704402548</v>
      </c>
      <c r="C43" s="6">
        <f t="shared" si="0"/>
        <v>84.034232622393873</v>
      </c>
    </row>
    <row r="44" spans="1:3" x14ac:dyDescent="0.3">
      <c r="A44" s="35">
        <v>41851</v>
      </c>
      <c r="B44" s="6">
        <f>+'Consolida Proyecciones AP '!H100</f>
        <v>72.956407232704365</v>
      </c>
      <c r="C44" s="6">
        <f t="shared" si="0"/>
        <v>82.044926390043813</v>
      </c>
    </row>
    <row r="45" spans="1:3" x14ac:dyDescent="0.3">
      <c r="A45" s="35">
        <v>41882</v>
      </c>
      <c r="B45" s="6">
        <f>+'Consolida Proyecciones AP '!H101</f>
        <v>66.884510420762851</v>
      </c>
      <c r="C45" s="6">
        <f t="shared" si="0"/>
        <v>81.683597785043901</v>
      </c>
    </row>
    <row r="46" spans="1:3" x14ac:dyDescent="0.3">
      <c r="A46" s="35">
        <v>41912</v>
      </c>
      <c r="B46" s="6">
        <f>+'Consolida Proyecciones AP '!H102</f>
        <v>75.708132127408589</v>
      </c>
      <c r="C46" s="6">
        <f t="shared" si="0"/>
        <v>83.974641860225077</v>
      </c>
    </row>
    <row r="47" spans="1:3" x14ac:dyDescent="0.3">
      <c r="A47" s="35">
        <v>41943</v>
      </c>
      <c r="B47" s="6">
        <f>+'Consolida Proyecciones AP '!H103</f>
        <v>72.303928430987028</v>
      </c>
      <c r="C47" s="6">
        <f t="shared" si="0"/>
        <v>82.795159933085188</v>
      </c>
    </row>
    <row r="48" spans="1:3" x14ac:dyDescent="0.3">
      <c r="A48" s="35">
        <v>41973</v>
      </c>
      <c r="B48" s="6">
        <f>+'Consolida Proyecciones AP '!H104</f>
        <v>73.534098231827073</v>
      </c>
      <c r="C48" s="6">
        <f t="shared" si="0"/>
        <v>81.893228733033382</v>
      </c>
    </row>
    <row r="49" spans="1:3" x14ac:dyDescent="0.3">
      <c r="A49" s="35">
        <v>42004</v>
      </c>
      <c r="B49" s="6">
        <f>+'Consolida Proyecciones AP '!H105</f>
        <v>73.054958579881685</v>
      </c>
      <c r="C49" s="6">
        <f t="shared" si="0"/>
        <v>86.681252536066424</v>
      </c>
    </row>
    <row r="50" spans="1:3" x14ac:dyDescent="0.3">
      <c r="A50" s="35">
        <v>42035</v>
      </c>
      <c r="B50" s="6">
        <f>+'Consolida Proyecciones AP '!H106</f>
        <v>74.368573117855718</v>
      </c>
      <c r="C50" s="6">
        <f t="shared" si="0"/>
        <v>90.899875132931413</v>
      </c>
    </row>
    <row r="51" spans="1:3" x14ac:dyDescent="0.3">
      <c r="A51" s="35">
        <v>42063</v>
      </c>
      <c r="B51" s="6">
        <f>+'Consolida Proyecciones AP '!H107</f>
        <v>86.570086716594432</v>
      </c>
      <c r="C51" s="6">
        <f t="shared" si="0"/>
        <v>93.913602842694303</v>
      </c>
    </row>
    <row r="52" spans="1:3" x14ac:dyDescent="0.3">
      <c r="A52" s="35">
        <v>42094</v>
      </c>
      <c r="B52" s="6">
        <f>+'Consolida Proyecciones AP '!H108</f>
        <v>85.667643814026789</v>
      </c>
      <c r="C52" s="6">
        <f t="shared" si="0"/>
        <v>92.820619235021809</v>
      </c>
    </row>
    <row r="53" spans="1:3" x14ac:dyDescent="0.3">
      <c r="A53" s="35">
        <v>42124</v>
      </c>
      <c r="B53" s="6">
        <f>+'Consolida Proyecciones AP '!H109</f>
        <v>84.264410721324381</v>
      </c>
      <c r="C53" s="6">
        <f t="shared" si="0"/>
        <v>92.060260245409452</v>
      </c>
    </row>
    <row r="54" spans="1:3" x14ac:dyDescent="0.3">
      <c r="A54" s="35">
        <v>42155</v>
      </c>
      <c r="B54" s="6">
        <f>+'Consolida Proyecciones AP '!H110</f>
        <v>80.207533490937735</v>
      </c>
      <c r="C54" s="6">
        <f t="shared" si="0"/>
        <v>86.492604737176748</v>
      </c>
    </row>
    <row r="55" spans="1:3" x14ac:dyDescent="0.3">
      <c r="A55" s="35">
        <v>42185</v>
      </c>
      <c r="B55" s="6">
        <f>+'Consolida Proyecciones AP '!H111</f>
        <v>70.761721828211236</v>
      </c>
      <c r="C55" s="6">
        <f t="shared" si="0"/>
        <v>83.461107518715281</v>
      </c>
    </row>
    <row r="56" spans="1:3" x14ac:dyDescent="0.3">
      <c r="A56" s="35">
        <v>42216</v>
      </c>
      <c r="B56" s="6">
        <f>+'Consolida Proyecciones AP '!H112</f>
        <v>73.007249802994494</v>
      </c>
      <c r="C56" s="6">
        <f t="shared" si="0"/>
        <v>81.471801286365221</v>
      </c>
    </row>
    <row r="57" spans="1:3" x14ac:dyDescent="0.3">
      <c r="A57" s="35">
        <v>42247</v>
      </c>
      <c r="B57" s="6">
        <f>+'Consolida Proyecciones AP '!H113</f>
        <v>76.194159779614324</v>
      </c>
      <c r="C57" s="6">
        <f t="shared" si="0"/>
        <v>81.110472681365309</v>
      </c>
    </row>
    <row r="58" spans="1:3" x14ac:dyDescent="0.3">
      <c r="A58" s="35">
        <v>42277</v>
      </c>
      <c r="B58" s="6">
        <f>+'Consolida Proyecciones AP '!H114</f>
        <v>75.565167256985475</v>
      </c>
      <c r="C58" s="6">
        <f t="shared" si="0"/>
        <v>83.401516756546485</v>
      </c>
    </row>
    <row r="59" spans="1:3" x14ac:dyDescent="0.3">
      <c r="A59" s="35">
        <v>42308</v>
      </c>
      <c r="B59" s="6">
        <f>+'Consolida Proyecciones AP '!H115</f>
        <v>71.425335952848712</v>
      </c>
      <c r="C59" s="6">
        <f t="shared" si="0"/>
        <v>82.222034829406596</v>
      </c>
    </row>
    <row r="60" spans="1:3" x14ac:dyDescent="0.3">
      <c r="A60" s="35">
        <v>42338</v>
      </c>
      <c r="B60" s="6">
        <f>+'Consolida Proyecciones AP '!H116</f>
        <v>73.814862529457983</v>
      </c>
      <c r="C60" s="6">
        <f t="shared" si="0"/>
        <v>81.32010362935479</v>
      </c>
    </row>
    <row r="61" spans="1:3" x14ac:dyDescent="0.3">
      <c r="A61" s="35">
        <v>42369</v>
      </c>
      <c r="B61" s="6">
        <f>+'Consolida Proyecciones AP '!H117</f>
        <v>73.128013349038099</v>
      </c>
      <c r="C61" s="6">
        <f t="shared" si="0"/>
        <v>86.108127432387832</v>
      </c>
    </row>
    <row r="62" spans="1:3" x14ac:dyDescent="0.3">
      <c r="A62" s="35">
        <v>42400</v>
      </c>
      <c r="B62" s="6">
        <f>+'Consolida Proyecciones AP '!H118</f>
        <v>78.978556296586888</v>
      </c>
      <c r="C62" s="6">
        <f t="shared" si="0"/>
        <v>90.326750029252821</v>
      </c>
    </row>
    <row r="63" spans="1:3" x14ac:dyDescent="0.3">
      <c r="A63" s="35">
        <v>42429</v>
      </c>
      <c r="B63" s="6">
        <f>+'Consolida Proyecciones AP '!H119</f>
        <v>79.157355825814079</v>
      </c>
      <c r="C63" s="6">
        <f t="shared" si="0"/>
        <v>93.308331162319462</v>
      </c>
    </row>
    <row r="64" spans="1:3" x14ac:dyDescent="0.3">
      <c r="A64" s="35">
        <v>42460</v>
      </c>
      <c r="B64" s="6">
        <f>+'Consolida Proyecciones AP '!H120</f>
        <v>80.871640502354765</v>
      </c>
      <c r="C64" s="6">
        <f t="shared" si="0"/>
        <v>92.247494131343217</v>
      </c>
    </row>
    <row r="65" spans="1:3" x14ac:dyDescent="0.3">
      <c r="A65" s="35">
        <v>42490</v>
      </c>
      <c r="B65" s="6">
        <f>+'Consolida Proyecciones AP '!H121</f>
        <v>80.030981161695422</v>
      </c>
      <c r="C65" s="6">
        <f t="shared" si="0"/>
        <v>91.48713514173086</v>
      </c>
    </row>
    <row r="66" spans="1:3" x14ac:dyDescent="0.3">
      <c r="A66" s="35">
        <v>42521</v>
      </c>
      <c r="B66" s="6">
        <f>+'Consolida Proyecciones AP '!H122</f>
        <v>78.282326674500595</v>
      </c>
      <c r="C66" s="6">
        <f t="shared" si="0"/>
        <v>85.919479633498156</v>
      </c>
    </row>
    <row r="67" spans="1:3" x14ac:dyDescent="0.3">
      <c r="A67" s="35">
        <v>42551</v>
      </c>
      <c r="B67" s="6">
        <f>+'Consolida Proyecciones AP '!H123</f>
        <v>78.039522515527977</v>
      </c>
      <c r="C67" s="6">
        <f t="shared" si="0"/>
        <v>82.887982415036689</v>
      </c>
    </row>
    <row r="68" spans="1:3" x14ac:dyDescent="0.3">
      <c r="A68" s="35">
        <v>42582</v>
      </c>
      <c r="B68" s="6">
        <f>+'Consolida Proyecciones AP '!H124</f>
        <v>74.442336956521771</v>
      </c>
      <c r="C68" s="6">
        <f t="shared" si="0"/>
        <v>80.898676182686629</v>
      </c>
    </row>
    <row r="69" spans="1:3" x14ac:dyDescent="0.3">
      <c r="A69" s="35">
        <v>42613</v>
      </c>
      <c r="B69" s="6">
        <f>+'Consolida Proyecciones AP '!H125</f>
        <v>72.21421422986711</v>
      </c>
      <c r="C69" s="6">
        <f t="shared" si="0"/>
        <v>80.537347577686717</v>
      </c>
    </row>
    <row r="70" spans="1:3" x14ac:dyDescent="0.3">
      <c r="A70" s="35">
        <v>42643</v>
      </c>
      <c r="B70" s="6">
        <f>+'Consolida Proyecciones AP '!H126</f>
        <v>72.751759656652368</v>
      </c>
      <c r="C70" s="6">
        <f t="shared" si="0"/>
        <v>82.828391652867893</v>
      </c>
    </row>
    <row r="71" spans="1:3" x14ac:dyDescent="0.3">
      <c r="A71" s="35">
        <v>42674</v>
      </c>
      <c r="B71" s="6">
        <f>+'Consolida Proyecciones AP '!H127</f>
        <v>74.018236441669913</v>
      </c>
      <c r="C71" s="6">
        <f t="shared" si="0"/>
        <v>81.648909725728004</v>
      </c>
    </row>
    <row r="72" spans="1:3" x14ac:dyDescent="0.3">
      <c r="A72" s="35">
        <v>42704</v>
      </c>
      <c r="B72" s="6">
        <f>+'Consolida Proyecciones AP '!H128</f>
        <v>73.472666926981645</v>
      </c>
      <c r="C72" s="6">
        <f t="shared" si="0"/>
        <v>80.746978525676198</v>
      </c>
    </row>
    <row r="73" spans="1:3" x14ac:dyDescent="0.3">
      <c r="A73" s="35">
        <v>42735</v>
      </c>
      <c r="B73" s="6">
        <f>+'Consolida Proyecciones AP '!H129</f>
        <v>79.98796643247465</v>
      </c>
      <c r="C73" s="6">
        <f t="shared" si="0"/>
        <v>85.53500232870924</v>
      </c>
    </row>
    <row r="74" spans="1:3" x14ac:dyDescent="0.3">
      <c r="A74" s="35">
        <v>42766</v>
      </c>
      <c r="B74" s="6">
        <f>+'Consolida Proyecciones AP '!H130</f>
        <v>80.494724501758455</v>
      </c>
      <c r="C74" s="6">
        <f t="shared" si="0"/>
        <v>89.753624925574229</v>
      </c>
    </row>
    <row r="75" spans="1:3" x14ac:dyDescent="0.3">
      <c r="A75" s="35">
        <v>42794</v>
      </c>
      <c r="B75" s="6">
        <f>+'Consolida Proyecciones AP '!H131</f>
        <v>83.582364204767501</v>
      </c>
      <c r="C75" s="6">
        <f t="shared" si="0"/>
        <v>92.767352635337119</v>
      </c>
    </row>
    <row r="76" spans="1:3" x14ac:dyDescent="0.3">
      <c r="A76" s="35">
        <v>42825</v>
      </c>
      <c r="B76" s="6">
        <f>+'Consolida Proyecciones AP '!H132</f>
        <v>84.552524423602989</v>
      </c>
      <c r="C76" s="6">
        <f t="shared" si="0"/>
        <v>91.674369027664625</v>
      </c>
    </row>
    <row r="77" spans="1:3" x14ac:dyDescent="0.3">
      <c r="A77" s="35">
        <v>42855</v>
      </c>
      <c r="B77" s="6">
        <f>+'Consolida Proyecciones AP '!H133</f>
        <v>80.454517766497474</v>
      </c>
      <c r="C77" s="6">
        <f t="shared" si="0"/>
        <v>90.914010038052268</v>
      </c>
    </row>
    <row r="78" spans="1:3" x14ac:dyDescent="0.3">
      <c r="A78" s="35">
        <v>42886</v>
      </c>
      <c r="B78" s="6">
        <f>+'Consolida Proyecciones AP '!H134</f>
        <v>70.788016399843812</v>
      </c>
      <c r="C78" s="6">
        <f t="shared" ref="C78:C123" si="1">_xlfn.FORECAST.ETS(A78,$B$2:$B$143,$A$2:$A$143,1,1)</f>
        <v>85.346354529819564</v>
      </c>
    </row>
    <row r="79" spans="1:3" x14ac:dyDescent="0.3">
      <c r="A79" s="35">
        <v>42916</v>
      </c>
      <c r="B79" s="6">
        <f>+'Consolida Proyecciones AP '!H135</f>
        <v>73.357438500585715</v>
      </c>
      <c r="C79" s="6">
        <f t="shared" si="1"/>
        <v>82.314857311358097</v>
      </c>
    </row>
    <row r="80" spans="1:3" x14ac:dyDescent="0.3">
      <c r="A80" s="35">
        <v>42947</v>
      </c>
      <c r="B80" s="6">
        <f>+'Consolida Proyecciones AP '!H136</f>
        <v>79.127958626073408</v>
      </c>
      <c r="C80" s="6">
        <f t="shared" si="1"/>
        <v>80.325551079008036</v>
      </c>
    </row>
    <row r="81" spans="1:3" x14ac:dyDescent="0.3">
      <c r="A81" s="35">
        <v>42978</v>
      </c>
      <c r="B81" s="6">
        <f>+'Consolida Proyecciones AP '!H137</f>
        <v>72.263309914129579</v>
      </c>
      <c r="C81" s="6">
        <f t="shared" si="1"/>
        <v>79.964222474008125</v>
      </c>
    </row>
    <row r="82" spans="1:3" x14ac:dyDescent="0.3">
      <c r="A82" s="35">
        <v>43008</v>
      </c>
      <c r="B82" s="6">
        <f>+'Consolida Proyecciones AP '!H138</f>
        <v>75.41037831513259</v>
      </c>
      <c r="C82" s="6">
        <f t="shared" si="1"/>
        <v>82.255266549189301</v>
      </c>
    </row>
    <row r="83" spans="1:3" x14ac:dyDescent="0.3">
      <c r="A83" s="35">
        <v>43039</v>
      </c>
      <c r="B83" s="6">
        <f>+'Consolida Proyecciones AP '!H139</f>
        <v>77.098031189083855</v>
      </c>
      <c r="C83" s="6">
        <f t="shared" si="1"/>
        <v>81.075784622049412</v>
      </c>
    </row>
    <row r="84" spans="1:3" x14ac:dyDescent="0.3">
      <c r="A84" s="35">
        <v>43069</v>
      </c>
      <c r="B84" s="6">
        <f>+'Consolida Proyecciones AP '!H140</f>
        <v>75.119771079740573</v>
      </c>
      <c r="C84" s="6">
        <f t="shared" si="1"/>
        <v>80.173853421997606</v>
      </c>
    </row>
    <row r="85" spans="1:3" x14ac:dyDescent="0.3">
      <c r="A85" s="35">
        <v>43100</v>
      </c>
      <c r="B85" s="6">
        <f>+'Consolida Proyecciones AP '!H141</f>
        <v>77.65752003052269</v>
      </c>
      <c r="C85" s="6">
        <f t="shared" si="1"/>
        <v>84.961877225030648</v>
      </c>
    </row>
    <row r="86" spans="1:3" x14ac:dyDescent="0.3">
      <c r="A86" s="35">
        <v>43131</v>
      </c>
      <c r="B86" s="6">
        <f>+'Consolida Proyecciones AP '!H142</f>
        <v>81.65370949294703</v>
      </c>
      <c r="C86" s="6">
        <f t="shared" si="1"/>
        <v>89.180499821895637</v>
      </c>
    </row>
    <row r="87" spans="1:3" x14ac:dyDescent="0.3">
      <c r="A87" s="35">
        <v>43159</v>
      </c>
      <c r="B87" s="6">
        <f>+'Consolida Proyecciones AP '!H143</f>
        <v>79.53617613419749</v>
      </c>
      <c r="C87" s="6">
        <f t="shared" si="1"/>
        <v>92.194227531658527</v>
      </c>
    </row>
    <row r="88" spans="1:3" x14ac:dyDescent="0.3">
      <c r="A88" s="35">
        <v>43190</v>
      </c>
      <c r="B88" s="6">
        <f>+'Consolida Proyecciones AP '!H144</f>
        <v>82.187136866183792</v>
      </c>
      <c r="C88" s="6">
        <f t="shared" si="1"/>
        <v>91.101243923986033</v>
      </c>
    </row>
    <row r="89" spans="1:3" x14ac:dyDescent="0.3">
      <c r="A89" s="35">
        <v>43220</v>
      </c>
      <c r="B89" s="6">
        <f>+'Consolida Proyecciones AP '!H145</f>
        <v>78.655825390773913</v>
      </c>
      <c r="C89" s="6">
        <f t="shared" si="1"/>
        <v>90.340884934373676</v>
      </c>
    </row>
    <row r="90" spans="1:3" x14ac:dyDescent="0.3">
      <c r="A90" s="35">
        <v>43251</v>
      </c>
      <c r="B90" s="6">
        <f>+'Consolida Proyecciones AP '!H146</f>
        <v>74.327112890922933</v>
      </c>
      <c r="C90" s="6">
        <f t="shared" si="1"/>
        <v>84.773229426140972</v>
      </c>
    </row>
    <row r="91" spans="1:3" x14ac:dyDescent="0.3">
      <c r="A91" s="35">
        <v>43281</v>
      </c>
      <c r="B91" s="6">
        <f>+'Consolida Proyecciones AP '!H147</f>
        <v>74.918558352402727</v>
      </c>
      <c r="C91" s="6">
        <f t="shared" si="1"/>
        <v>81.741732207679505</v>
      </c>
    </row>
    <row r="92" spans="1:3" x14ac:dyDescent="0.3">
      <c r="A92" s="35">
        <v>43312</v>
      </c>
      <c r="B92" s="6">
        <f>+'Consolida Proyecciones AP '!H148</f>
        <v>77.606117467581996</v>
      </c>
      <c r="C92" s="6">
        <f t="shared" si="1"/>
        <v>79.752425975329444</v>
      </c>
    </row>
    <row r="93" spans="1:3" x14ac:dyDescent="0.3">
      <c r="A93" s="35">
        <v>43343</v>
      </c>
      <c r="B93" s="6">
        <f>+'Consolida Proyecciones AP '!H149</f>
        <v>72.197401904761875</v>
      </c>
      <c r="C93" s="6">
        <f t="shared" si="1"/>
        <v>79.391097370329533</v>
      </c>
    </row>
    <row r="94" spans="1:3" x14ac:dyDescent="0.3">
      <c r="A94" s="35">
        <v>43373</v>
      </c>
      <c r="B94" s="6">
        <f>+'Consolida Proyecciones AP '!H150</f>
        <v>75.54929523809524</v>
      </c>
      <c r="C94" s="6">
        <f t="shared" si="1"/>
        <v>81.682141445510709</v>
      </c>
    </row>
    <row r="95" spans="1:3" x14ac:dyDescent="0.3">
      <c r="A95" s="35">
        <v>43404</v>
      </c>
      <c r="B95" s="6">
        <f>+'Consolida Proyecciones AP '!H151</f>
        <v>71.15115853658537</v>
      </c>
      <c r="C95" s="6">
        <f t="shared" si="1"/>
        <v>80.50265951837082</v>
      </c>
    </row>
    <row r="96" spans="1:3" x14ac:dyDescent="0.3">
      <c r="A96" s="35">
        <v>43434</v>
      </c>
      <c r="B96" s="6">
        <f>+'Consolida Proyecciones AP '!H152</f>
        <v>72.671226666666655</v>
      </c>
      <c r="C96" s="6">
        <f t="shared" si="1"/>
        <v>79.600728318319014</v>
      </c>
    </row>
    <row r="97" spans="1:3" x14ac:dyDescent="0.3">
      <c r="A97" s="35">
        <v>43465</v>
      </c>
      <c r="B97" s="6">
        <f>+'Consolida Proyecciones AP '!H153</f>
        <v>80.104594285714256</v>
      </c>
      <c r="C97" s="6">
        <f t="shared" si="1"/>
        <v>84.388752121352056</v>
      </c>
    </row>
    <row r="98" spans="1:3" x14ac:dyDescent="0.3">
      <c r="A98" s="35">
        <v>43496</v>
      </c>
      <c r="B98" s="6">
        <f>+'Consolida Proyecciones AP '!H154</f>
        <v>86.517514296606919</v>
      </c>
      <c r="C98" s="6">
        <f t="shared" si="1"/>
        <v>88.607374718217045</v>
      </c>
    </row>
    <row r="99" spans="1:3" x14ac:dyDescent="0.3">
      <c r="A99" s="35">
        <v>43524</v>
      </c>
      <c r="B99" s="6">
        <f>+'Consolida Proyecciones AP '!H155</f>
        <v>87.908047292143408</v>
      </c>
      <c r="C99" s="6">
        <f t="shared" si="1"/>
        <v>91.621102427979935</v>
      </c>
    </row>
    <row r="100" spans="1:3" x14ac:dyDescent="0.3">
      <c r="A100" s="35">
        <v>43555</v>
      </c>
      <c r="B100" s="6">
        <f>+'Consolida Proyecciones AP '!H156</f>
        <v>82.089462242562917</v>
      </c>
      <c r="C100" s="6">
        <f t="shared" si="1"/>
        <v>90.528118820307441</v>
      </c>
    </row>
    <row r="101" spans="1:3" x14ac:dyDescent="0.3">
      <c r="A101" s="35">
        <v>43585</v>
      </c>
      <c r="B101" s="6">
        <f>+'Consolida Proyecciones AP '!H157</f>
        <v>75.945709382151037</v>
      </c>
      <c r="C101" s="6">
        <f t="shared" si="1"/>
        <v>89.767759830695084</v>
      </c>
    </row>
    <row r="102" spans="1:3" x14ac:dyDescent="0.3">
      <c r="A102" s="35">
        <v>43616</v>
      </c>
      <c r="B102" s="6">
        <f>+'Consolida Proyecciones AP '!H158</f>
        <v>74.972079999999991</v>
      </c>
      <c r="C102" s="6">
        <f t="shared" si="1"/>
        <v>84.20010432246238</v>
      </c>
    </row>
    <row r="103" spans="1:3" x14ac:dyDescent="0.3">
      <c r="A103" s="35">
        <v>43646</v>
      </c>
      <c r="B103" s="6">
        <f>+'Consolida Proyecciones AP '!H159</f>
        <v>72.751330292664392</v>
      </c>
      <c r="C103" s="6">
        <f t="shared" si="1"/>
        <v>81.168607104000912</v>
      </c>
    </row>
    <row r="104" spans="1:3" x14ac:dyDescent="0.3">
      <c r="A104" s="35">
        <v>43677</v>
      </c>
      <c r="B104" s="6">
        <f>+'Consolida Proyecciones AP '!H160</f>
        <v>69.305919452887551</v>
      </c>
      <c r="C104" s="6">
        <f t="shared" si="1"/>
        <v>79.179300871650852</v>
      </c>
    </row>
    <row r="105" spans="1:3" x14ac:dyDescent="0.3">
      <c r="A105" s="35">
        <v>43708</v>
      </c>
      <c r="B105" s="6">
        <f>+'Consolida Proyecciones AP '!H161</f>
        <v>67.470235472844664</v>
      </c>
      <c r="C105" s="6">
        <f t="shared" si="1"/>
        <v>78.817972266650941</v>
      </c>
    </row>
    <row r="106" spans="1:3" x14ac:dyDescent="0.3">
      <c r="A106" s="35">
        <v>43738</v>
      </c>
      <c r="B106" s="6">
        <f>+'Consolida Proyecciones AP '!H162</f>
        <v>74.67320926699584</v>
      </c>
      <c r="C106" s="6">
        <f t="shared" si="1"/>
        <v>81.109016341832117</v>
      </c>
    </row>
    <row r="107" spans="1:3" x14ac:dyDescent="0.3">
      <c r="A107" s="35">
        <v>43769</v>
      </c>
      <c r="B107" s="6">
        <f>+'Consolida Proyecciones AP '!H163</f>
        <v>71.694165402124455</v>
      </c>
      <c r="C107" s="6">
        <f t="shared" si="1"/>
        <v>79.929534414692228</v>
      </c>
    </row>
    <row r="108" spans="1:3" x14ac:dyDescent="0.3">
      <c r="A108" s="35">
        <v>43799</v>
      </c>
      <c r="B108" s="6">
        <f>+'Consolida Proyecciones AP '!H164</f>
        <v>72.104085735963579</v>
      </c>
      <c r="C108" s="6">
        <f t="shared" si="1"/>
        <v>79.027603214640422</v>
      </c>
    </row>
    <row r="109" spans="1:3" x14ac:dyDescent="0.3">
      <c r="A109" s="35">
        <v>43830</v>
      </c>
      <c r="B109" s="6">
        <f>+'Consolida Proyecciones AP '!H165</f>
        <v>78.547512268780665</v>
      </c>
      <c r="C109" s="6">
        <f t="shared" si="1"/>
        <v>83.815627017673464</v>
      </c>
    </row>
    <row r="110" spans="1:3" x14ac:dyDescent="0.3">
      <c r="A110" s="35">
        <v>43861</v>
      </c>
      <c r="B110" s="6">
        <f>+'Consolida Proyecciones AP '!H166</f>
        <v>81.936685541713871</v>
      </c>
      <c r="C110" s="6">
        <f t="shared" si="1"/>
        <v>88.034249614538453</v>
      </c>
    </row>
    <row r="111" spans="1:3" x14ac:dyDescent="0.3">
      <c r="A111" s="35">
        <v>43890</v>
      </c>
      <c r="B111" s="6">
        <f>+'Consolida Proyecciones AP '!H167</f>
        <v>84.54117025292561</v>
      </c>
      <c r="C111" s="6">
        <f t="shared" si="1"/>
        <v>91.015830747605094</v>
      </c>
    </row>
    <row r="112" spans="1:3" x14ac:dyDescent="0.3">
      <c r="A112" s="35">
        <v>43921</v>
      </c>
      <c r="B112" s="6">
        <f>+'Consolida Proyecciones AP '!H168</f>
        <v>77.991457153642884</v>
      </c>
      <c r="C112" s="6">
        <f t="shared" si="1"/>
        <v>89.954993716628849</v>
      </c>
    </row>
    <row r="113" spans="1:5" x14ac:dyDescent="0.3">
      <c r="A113" s="35">
        <v>43951</v>
      </c>
      <c r="B113" s="6">
        <f>+'Consolida Proyecciones AP '!H169</f>
        <v>76.322280105700258</v>
      </c>
      <c r="C113" s="6">
        <f t="shared" si="1"/>
        <v>89.194634727016492</v>
      </c>
    </row>
    <row r="114" spans="1:5" x14ac:dyDescent="0.3">
      <c r="A114" s="35">
        <v>43982</v>
      </c>
      <c r="B114" s="6">
        <f>+'Consolida Proyecciones AP '!H170</f>
        <v>64.755734239335581</v>
      </c>
      <c r="C114" s="6">
        <f t="shared" si="1"/>
        <v>83.626979218783788</v>
      </c>
    </row>
    <row r="115" spans="1:5" x14ac:dyDescent="0.3">
      <c r="A115" s="35">
        <v>44012</v>
      </c>
      <c r="B115" s="6">
        <f>+'Consolida Proyecciones AP '!H171</f>
        <v>52.778505096262741</v>
      </c>
      <c r="C115" s="6">
        <f t="shared" si="1"/>
        <v>80.59548200032232</v>
      </c>
    </row>
    <row r="116" spans="1:5" x14ac:dyDescent="0.3">
      <c r="A116" s="35">
        <v>44043</v>
      </c>
      <c r="B116" s="6">
        <f>+'Consolida Proyecciones AP '!H172</f>
        <v>52.108765571913928</v>
      </c>
      <c r="C116" s="6">
        <f t="shared" si="1"/>
        <v>78.60617576797226</v>
      </c>
    </row>
    <row r="117" spans="1:5" x14ac:dyDescent="0.3">
      <c r="A117" s="35">
        <v>44074</v>
      </c>
      <c r="B117" s="6">
        <f>+'Consolida Proyecciones AP '!H173</f>
        <v>55.382257942511323</v>
      </c>
      <c r="C117" s="6">
        <f t="shared" si="1"/>
        <v>78.244847162972349</v>
      </c>
    </row>
    <row r="118" spans="1:5" x14ac:dyDescent="0.3">
      <c r="A118" s="35">
        <v>44104</v>
      </c>
      <c r="B118" s="6">
        <f>+'Consolida Proyecciones AP '!H174</f>
        <v>55.405132375189126</v>
      </c>
      <c r="C118" s="6">
        <f t="shared" si="1"/>
        <v>80.535891238153525</v>
      </c>
    </row>
    <row r="119" spans="1:5" x14ac:dyDescent="0.3">
      <c r="A119" s="35">
        <v>44135</v>
      </c>
      <c r="B119" s="6">
        <f>+'Consolida Proyecciones AP '!H175</f>
        <v>55.342918243754731</v>
      </c>
      <c r="C119" s="6">
        <f t="shared" si="1"/>
        <v>79.356409311013635</v>
      </c>
    </row>
    <row r="120" spans="1:5" x14ac:dyDescent="0.3">
      <c r="A120" s="35">
        <v>44165</v>
      </c>
      <c r="B120" s="6">
        <f>+'Consolida Proyecciones AP '!H176</f>
        <v>55.887456472369429</v>
      </c>
      <c r="C120" s="6">
        <f t="shared" si="1"/>
        <v>78.45447811096183</v>
      </c>
    </row>
    <row r="121" spans="1:5" x14ac:dyDescent="0.3">
      <c r="A121" s="35">
        <v>44196</v>
      </c>
      <c r="B121" s="6">
        <f>+'Consolida Proyecciones AP '!H177</f>
        <v>59.324770920106012</v>
      </c>
      <c r="C121" s="6">
        <f t="shared" si="1"/>
        <v>83.242501913994872</v>
      </c>
      <c r="D121" s="6"/>
      <c r="E121" s="6"/>
    </row>
    <row r="122" spans="1:5" x14ac:dyDescent="0.3">
      <c r="A122" s="35">
        <v>44227</v>
      </c>
      <c r="B122" s="6">
        <f>+'Consolida Proyecciones AP '!H178</f>
        <v>58.030253691783422</v>
      </c>
      <c r="C122" s="6">
        <f t="shared" si="1"/>
        <v>87.461124510859861</v>
      </c>
      <c r="D122" s="6"/>
      <c r="E122" s="6"/>
    </row>
    <row r="123" spans="1:5" x14ac:dyDescent="0.3">
      <c r="A123" s="35">
        <v>44255</v>
      </c>
      <c r="B123" s="6">
        <f>+'Consolida Proyecciones AP '!H179</f>
        <v>68.877108251324785</v>
      </c>
      <c r="C123" s="6">
        <f t="shared" si="1"/>
        <v>90.474852220622751</v>
      </c>
      <c r="D123" s="6"/>
      <c r="E123" s="6"/>
    </row>
    <row r="124" spans="1:5" x14ac:dyDescent="0.3">
      <c r="A124" s="35">
        <v>44286</v>
      </c>
      <c r="B124" s="6">
        <f>+'Consolida Proyecciones AP '!H180</f>
        <v>64.069943246310999</v>
      </c>
      <c r="C124" s="6">
        <f t="shared" ref="C124:C143" si="2">_xlfn.FORECAST.ETS(A124,$B$2:$B$143,$A$2:$A$143,1,1)</f>
        <v>89.381868612950257</v>
      </c>
      <c r="D124" s="6"/>
      <c r="E124" s="6"/>
    </row>
    <row r="125" spans="1:5" x14ac:dyDescent="0.3">
      <c r="A125" s="35">
        <v>44316</v>
      </c>
      <c r="B125" s="6">
        <f>+'Consolida Proyecciones AP '!H181</f>
        <v>60.457681543116486</v>
      </c>
      <c r="C125" s="6">
        <f t="shared" si="2"/>
        <v>88.6215096233379</v>
      </c>
      <c r="D125" s="6"/>
      <c r="E125" s="6"/>
    </row>
    <row r="126" spans="1:5" x14ac:dyDescent="0.3">
      <c r="A126" s="35">
        <v>44347</v>
      </c>
      <c r="B126" s="6">
        <f>+'Consolida Proyecciones AP '!H182</f>
        <v>60.777739622641512</v>
      </c>
      <c r="C126" s="6">
        <f t="shared" si="2"/>
        <v>83.053854115105196</v>
      </c>
      <c r="D126" s="6"/>
      <c r="E126" s="6"/>
    </row>
    <row r="127" spans="1:5" x14ac:dyDescent="0.3">
      <c r="A127" s="35">
        <v>44377</v>
      </c>
      <c r="B127" s="6">
        <f>+'Consolida Proyecciones AP '!H183</f>
        <v>63.460659879336369</v>
      </c>
      <c r="C127" s="6">
        <f t="shared" si="2"/>
        <v>80.022356896643728</v>
      </c>
      <c r="D127" s="6"/>
      <c r="E127" s="6"/>
    </row>
    <row r="128" spans="1:5" x14ac:dyDescent="0.3">
      <c r="A128" s="35">
        <v>44408</v>
      </c>
      <c r="B128" s="6">
        <f>+'Consolida Proyecciones AP '!H184</f>
        <v>64.878163650075422</v>
      </c>
      <c r="C128" s="6">
        <f t="shared" si="2"/>
        <v>78.033050664293668</v>
      </c>
      <c r="D128" s="6"/>
      <c r="E128" s="6"/>
    </row>
    <row r="129" spans="1:5" x14ac:dyDescent="0.3">
      <c r="A129" s="35">
        <v>44439</v>
      </c>
      <c r="B129" s="6">
        <f>+'Consolida Proyecciones AP '!H185</f>
        <v>65.547627310448888</v>
      </c>
      <c r="C129" s="6">
        <f t="shared" si="2"/>
        <v>77.671722059293757</v>
      </c>
      <c r="D129" s="6"/>
      <c r="E129" s="6"/>
    </row>
    <row r="130" spans="1:5" x14ac:dyDescent="0.3">
      <c r="A130" s="35">
        <v>44469</v>
      </c>
      <c r="B130" s="6">
        <f>+'Consolida Proyecciones AP '!H186</f>
        <v>64.835448379804077</v>
      </c>
      <c r="C130" s="6">
        <f t="shared" si="2"/>
        <v>79.962766134474933</v>
      </c>
      <c r="D130" s="6"/>
      <c r="E130" s="6"/>
    </row>
    <row r="131" spans="1:5" x14ac:dyDescent="0.3">
      <c r="A131" s="35">
        <v>44500</v>
      </c>
      <c r="B131" s="6">
        <f>+'Consolida Proyecciones AP '!H187</f>
        <v>66.527481174698792</v>
      </c>
      <c r="C131" s="6">
        <f t="shared" si="2"/>
        <v>78.783284207335043</v>
      </c>
      <c r="D131" s="6"/>
      <c r="E131" s="6"/>
    </row>
    <row r="132" spans="1:5" x14ac:dyDescent="0.3">
      <c r="A132" s="35">
        <v>44530</v>
      </c>
      <c r="B132" s="6">
        <f>+'Consolida Proyecciones AP '!H188</f>
        <v>66.787799547852273</v>
      </c>
      <c r="C132" s="6">
        <f t="shared" si="2"/>
        <v>77.881353007283238</v>
      </c>
      <c r="D132" s="6"/>
      <c r="E132" s="6"/>
    </row>
    <row r="133" spans="1:5" x14ac:dyDescent="0.3">
      <c r="A133" s="35">
        <v>44561</v>
      </c>
      <c r="B133" s="6">
        <f>+'Consolida Proyecciones AP '!H189</f>
        <v>71.103745290128145</v>
      </c>
      <c r="C133" s="6">
        <f t="shared" si="2"/>
        <v>82.66937681031628</v>
      </c>
      <c r="D133" s="6"/>
      <c r="E133" s="6"/>
    </row>
    <row r="134" spans="1:5" x14ac:dyDescent="0.3">
      <c r="A134" s="35">
        <v>44592</v>
      </c>
      <c r="B134" s="6">
        <f>+'Consolida Proyecciones AP '!H190</f>
        <v>78.799223813112292</v>
      </c>
      <c r="C134" s="6">
        <f t="shared" si="2"/>
        <v>86.887999407181269</v>
      </c>
      <c r="D134" s="6"/>
      <c r="E134" s="6"/>
    </row>
    <row r="135" spans="1:5" x14ac:dyDescent="0.3">
      <c r="A135" s="35">
        <v>44620</v>
      </c>
      <c r="B135" s="6">
        <f>+'Consolida Proyecciones AP '!H191</f>
        <v>74.778011299435022</v>
      </c>
      <c r="C135" s="6">
        <f t="shared" si="2"/>
        <v>89.901727116944159</v>
      </c>
      <c r="D135" s="6"/>
      <c r="E135" s="6"/>
    </row>
    <row r="136" spans="1:5" x14ac:dyDescent="0.3">
      <c r="A136" s="35">
        <v>44651</v>
      </c>
      <c r="B136" s="6">
        <f>+'Consolida Proyecciones AP '!H192</f>
        <v>74.545159834524242</v>
      </c>
      <c r="C136" s="6">
        <f t="shared" si="2"/>
        <v>88.808743509271665</v>
      </c>
      <c r="D136" s="6"/>
      <c r="E136" s="6"/>
    </row>
    <row r="137" spans="1:5" x14ac:dyDescent="0.3">
      <c r="A137" s="35">
        <v>44681</v>
      </c>
      <c r="B137" s="6">
        <f>+'Consolida Proyecciones AP '!H193</f>
        <v>79.352948042168691</v>
      </c>
      <c r="C137" s="6">
        <f t="shared" si="2"/>
        <v>88.048384519659308</v>
      </c>
      <c r="D137" s="6"/>
      <c r="E137" s="6"/>
    </row>
    <row r="138" spans="1:5" x14ac:dyDescent="0.3">
      <c r="A138" s="35">
        <v>44712</v>
      </c>
      <c r="B138" s="6">
        <f>+'Consolida Proyecciones AP '!H194</f>
        <v>76.510848096494541</v>
      </c>
      <c r="C138" s="6">
        <f t="shared" si="2"/>
        <v>82.480729011426604</v>
      </c>
      <c r="D138" s="6"/>
      <c r="E138" s="6"/>
    </row>
    <row r="139" spans="1:5" x14ac:dyDescent="0.3">
      <c r="A139" s="35">
        <v>44742</v>
      </c>
      <c r="B139" s="6">
        <f>+'Consolida Proyecciones AP '!H195</f>
        <v>75.613942706370167</v>
      </c>
      <c r="C139" s="6">
        <f t="shared" si="2"/>
        <v>79.449231792965136</v>
      </c>
      <c r="D139" s="6"/>
      <c r="E139" s="6"/>
    </row>
    <row r="140" spans="1:5" x14ac:dyDescent="0.3">
      <c r="A140" s="35">
        <v>44773</v>
      </c>
      <c r="B140" s="6">
        <f>+'Consolida Proyecciones AP '!H196</f>
        <v>70.177696374622371</v>
      </c>
      <c r="C140" s="6">
        <f t="shared" si="2"/>
        <v>77.459925560615076</v>
      </c>
      <c r="D140" s="6"/>
      <c r="E140" s="6"/>
    </row>
    <row r="141" spans="1:5" x14ac:dyDescent="0.3">
      <c r="A141" s="35">
        <v>44804</v>
      </c>
      <c r="B141" s="6">
        <f>+'Consolida Proyecciones AP '!H197</f>
        <v>69.09496788817529</v>
      </c>
      <c r="C141" s="6">
        <f t="shared" si="2"/>
        <v>77.098596955615164</v>
      </c>
      <c r="D141" s="6"/>
      <c r="E141" s="6"/>
    </row>
    <row r="142" spans="1:5" x14ac:dyDescent="0.3">
      <c r="A142" s="35">
        <v>44834</v>
      </c>
      <c r="B142" s="6">
        <f>+'Consolida Proyecciones AP '!H198</f>
        <v>76.454497734138982</v>
      </c>
      <c r="C142" s="6">
        <f t="shared" si="2"/>
        <v>79.389641030796341</v>
      </c>
      <c r="D142" s="6"/>
      <c r="E142" s="6"/>
    </row>
    <row r="143" spans="1:5" x14ac:dyDescent="0.3">
      <c r="A143" s="35">
        <v>44865</v>
      </c>
      <c r="B143" s="6">
        <f>+'Consolida Proyecciones AP '!H199</f>
        <v>78.214037735849089</v>
      </c>
      <c r="C143" s="6">
        <f t="shared" si="2"/>
        <v>78.210159103656451</v>
      </c>
      <c r="D143" s="6">
        <f>+Tabla10[[#This Row],[Valores]]</f>
        <v>78.214037735849089</v>
      </c>
      <c r="E143" s="6">
        <f>+Tabla10[[#This Row],[Valores]]</f>
        <v>78.214037735849089</v>
      </c>
    </row>
    <row r="144" spans="1:5" x14ac:dyDescent="0.3">
      <c r="A144" s="35">
        <v>44895</v>
      </c>
      <c r="C144" s="6">
        <f>_xlfn.FORECAST.ETS(A144,$B$2:$B$143,$A$2:$A$143,1,1)</f>
        <v>77.482121565391594</v>
      </c>
      <c r="D144" s="6">
        <f>C144-_xlfn.FORECAST.ETS.CONFINT(A144,$B$2:$B$143,$A$2:$A$143,0.95,1,1)</f>
        <v>68.613561061980221</v>
      </c>
      <c r="E144" s="6">
        <f>C144+_xlfn.FORECAST.ETS.CONFINT(A144,$B$2:$B$143,$A$2:$A$143,0.95,1,1)</f>
        <v>86.350682068802968</v>
      </c>
    </row>
    <row r="145" spans="1:5" x14ac:dyDescent="0.3">
      <c r="A145" s="35">
        <v>44926</v>
      </c>
      <c r="C145" s="6">
        <f t="shared" ref="C145:C208" si="3">_xlfn.FORECAST.ETS(A145,$B$2:$B$143,$A$2:$A$143,1,1)</f>
        <v>82.096251706637688</v>
      </c>
      <c r="D145" s="6">
        <f t="shared" ref="D145:D208" si="4">C145-_xlfn.FORECAST.ETS.CONFINT(A145,$B$2:$B$143,$A$2:$A$143,0.95,1,1)</f>
        <v>70.821892540258887</v>
      </c>
      <c r="E145" s="6">
        <f t="shared" ref="E145:E208" si="5">C145+_xlfn.FORECAST.ETS.CONFINT(A145,$B$2:$B$143,$A$2:$A$143,0.95,1,1)</f>
        <v>93.370610873016489</v>
      </c>
    </row>
    <row r="146" spans="1:5" x14ac:dyDescent="0.3">
      <c r="A146" s="35">
        <v>44957</v>
      </c>
      <c r="C146" s="6">
        <f t="shared" si="3"/>
        <v>86.314874303502677</v>
      </c>
      <c r="D146" s="6">
        <f t="shared" si="4"/>
        <v>73.159212971670328</v>
      </c>
      <c r="E146" s="6">
        <f t="shared" si="5"/>
        <v>99.470535635335025</v>
      </c>
    </row>
    <row r="147" spans="1:5" x14ac:dyDescent="0.3">
      <c r="A147" s="35">
        <v>44985</v>
      </c>
      <c r="C147" s="6">
        <f t="shared" si="3"/>
        <v>88.949844091595452</v>
      </c>
      <c r="D147" s="6">
        <f t="shared" si="4"/>
        <v>74.297390770720128</v>
      </c>
      <c r="E147" s="6">
        <f t="shared" si="5"/>
        <v>103.60229741247078</v>
      </c>
    </row>
    <row r="148" spans="1:5" x14ac:dyDescent="0.3">
      <c r="A148" s="35">
        <v>45016</v>
      </c>
      <c r="C148" s="6">
        <f t="shared" si="3"/>
        <v>88.235618405593073</v>
      </c>
      <c r="D148" s="6">
        <f t="shared" si="4"/>
        <v>71.945773823767595</v>
      </c>
      <c r="E148" s="6">
        <f t="shared" si="5"/>
        <v>104.52546298741855</v>
      </c>
    </row>
    <row r="149" spans="1:5" x14ac:dyDescent="0.3">
      <c r="A149" s="35">
        <v>45046</v>
      </c>
      <c r="C149" s="6">
        <f t="shared" si="3"/>
        <v>87.331410446646657</v>
      </c>
      <c r="D149" s="6">
        <f t="shared" si="4"/>
        <v>69.719134016165413</v>
      </c>
      <c r="E149" s="6">
        <f t="shared" si="5"/>
        <v>104.9436868771279</v>
      </c>
    </row>
    <row r="150" spans="1:5" x14ac:dyDescent="0.3">
      <c r="A150" s="35">
        <v>45077</v>
      </c>
      <c r="C150" s="6">
        <f t="shared" si="3"/>
        <v>81.907603907748012</v>
      </c>
      <c r="D150" s="6">
        <f t="shared" si="4"/>
        <v>62.98309038114769</v>
      </c>
      <c r="E150" s="6">
        <f t="shared" si="5"/>
        <v>100.83211743434833</v>
      </c>
    </row>
    <row r="151" spans="1:5" x14ac:dyDescent="0.3">
      <c r="A151" s="35">
        <v>45107</v>
      </c>
      <c r="C151" s="6">
        <f t="shared" si="3"/>
        <v>78.91373645140375</v>
      </c>
      <c r="D151" s="6">
        <f t="shared" si="4"/>
        <v>58.833689177776321</v>
      </c>
      <c r="E151" s="6">
        <f t="shared" si="5"/>
        <v>98.993783725031179</v>
      </c>
    </row>
    <row r="152" spans="1:5" x14ac:dyDescent="0.3">
      <c r="A152" s="35">
        <v>45138</v>
      </c>
      <c r="C152" s="6">
        <f t="shared" si="3"/>
        <v>76.886800456936484</v>
      </c>
      <c r="D152" s="6">
        <f t="shared" si="4"/>
        <v>55.640453650898053</v>
      </c>
      <c r="E152" s="6">
        <f t="shared" si="5"/>
        <v>98.133147262974916</v>
      </c>
    </row>
    <row r="153" spans="1:5" x14ac:dyDescent="0.3">
      <c r="A153" s="35">
        <v>45169</v>
      </c>
      <c r="C153" s="6">
        <f t="shared" si="3"/>
        <v>76.525471851936572</v>
      </c>
      <c r="D153" s="6">
        <f t="shared" si="4"/>
        <v>54.204469893928248</v>
      </c>
      <c r="E153" s="6">
        <f t="shared" si="5"/>
        <v>98.846473809944897</v>
      </c>
    </row>
    <row r="154" spans="1:5" x14ac:dyDescent="0.3">
      <c r="A154" s="35">
        <v>45199</v>
      </c>
      <c r="C154" s="6">
        <f t="shared" si="3"/>
        <v>78.706941463186297</v>
      </c>
      <c r="D154" s="6">
        <f t="shared" si="4"/>
        <v>55.390506121007753</v>
      </c>
      <c r="E154" s="6">
        <f t="shared" si="5"/>
        <v>102.02337680536485</v>
      </c>
    </row>
    <row r="155" spans="1:5" x14ac:dyDescent="0.3">
      <c r="A155" s="35">
        <v>45230</v>
      </c>
      <c r="C155" s="6">
        <f t="shared" si="3"/>
        <v>77.637033999977859</v>
      </c>
      <c r="D155" s="6">
        <f t="shared" si="4"/>
        <v>53.301105745974155</v>
      </c>
      <c r="E155" s="6">
        <f t="shared" si="5"/>
        <v>101.97296225398156</v>
      </c>
    </row>
    <row r="156" spans="1:5" x14ac:dyDescent="0.3">
      <c r="A156" s="35">
        <v>45260</v>
      </c>
      <c r="C156" s="6">
        <f t="shared" si="3"/>
        <v>76.908996461713002</v>
      </c>
      <c r="D156" s="6">
        <f t="shared" si="4"/>
        <v>50.9739118032671</v>
      </c>
      <c r="E156" s="6">
        <f t="shared" si="5"/>
        <v>102.8440811201589</v>
      </c>
    </row>
    <row r="157" spans="1:5" x14ac:dyDescent="0.3">
      <c r="A157" s="35">
        <v>45291</v>
      </c>
      <c r="C157" s="6">
        <f t="shared" si="3"/>
        <v>81.523126602959096</v>
      </c>
      <c r="D157" s="6">
        <f t="shared" si="4"/>
        <v>54.641478781085212</v>
      </c>
      <c r="E157" s="6">
        <f t="shared" si="5"/>
        <v>108.40477442483298</v>
      </c>
    </row>
    <row r="158" spans="1:5" x14ac:dyDescent="0.3">
      <c r="A158" s="35">
        <v>45322</v>
      </c>
      <c r="C158" s="6">
        <f t="shared" si="3"/>
        <v>85.741749199824085</v>
      </c>
      <c r="D158" s="6">
        <f t="shared" si="4"/>
        <v>57.991762534746172</v>
      </c>
      <c r="E158" s="6">
        <f t="shared" si="5"/>
        <v>113.491735864902</v>
      </c>
    </row>
    <row r="159" spans="1:5" x14ac:dyDescent="0.3">
      <c r="A159" s="35">
        <v>45351</v>
      </c>
      <c r="C159" s="6">
        <f t="shared" si="3"/>
        <v>88.470825051777311</v>
      </c>
      <c r="D159" s="6">
        <f t="shared" si="4"/>
        <v>59.930393840613277</v>
      </c>
      <c r="E159" s="6">
        <f t="shared" si="5"/>
        <v>117.01125626294134</v>
      </c>
    </row>
    <row r="160" spans="1:5" x14ac:dyDescent="0.3">
      <c r="A160" s="35">
        <v>45382</v>
      </c>
      <c r="C160" s="6">
        <f t="shared" si="3"/>
        <v>87.662493301914481</v>
      </c>
      <c r="D160" s="6">
        <f t="shared" si="4"/>
        <v>58.246302816902336</v>
      </c>
      <c r="E160" s="6">
        <f t="shared" si="5"/>
        <v>117.07868378692663</v>
      </c>
    </row>
    <row r="161" spans="1:5" x14ac:dyDescent="0.3">
      <c r="A161" s="35">
        <v>45412</v>
      </c>
      <c r="C161" s="6">
        <f t="shared" si="3"/>
        <v>86.758285342968065</v>
      </c>
      <c r="D161" s="6">
        <f t="shared" si="4"/>
        <v>56.565869146977903</v>
      </c>
      <c r="E161" s="6">
        <f t="shared" si="5"/>
        <v>116.95070153895823</v>
      </c>
    </row>
    <row r="162" spans="1:5" x14ac:dyDescent="0.3">
      <c r="A162" s="35">
        <v>45443</v>
      </c>
      <c r="C162" s="6">
        <f t="shared" si="3"/>
        <v>81.33447880406942</v>
      </c>
      <c r="D162" s="6">
        <f t="shared" si="4"/>
        <v>50.333492821349878</v>
      </c>
      <c r="E162" s="6">
        <f t="shared" si="5"/>
        <v>112.33546478678896</v>
      </c>
    </row>
    <row r="163" spans="1:5" x14ac:dyDescent="0.3">
      <c r="A163" s="35">
        <v>45473</v>
      </c>
      <c r="C163" s="6">
        <f t="shared" si="3"/>
        <v>78.340611347725158</v>
      </c>
      <c r="D163" s="6">
        <f t="shared" si="4"/>
        <v>46.598329104687551</v>
      </c>
      <c r="E163" s="6">
        <f t="shared" si="5"/>
        <v>110.08289359076277</v>
      </c>
    </row>
    <row r="164" spans="1:5" x14ac:dyDescent="0.3">
      <c r="A164" s="35">
        <v>45504</v>
      </c>
      <c r="C164" s="6">
        <f t="shared" si="3"/>
        <v>76.313675353257892</v>
      </c>
      <c r="D164" s="6">
        <f t="shared" si="4"/>
        <v>43.797376854935443</v>
      </c>
      <c r="E164" s="6">
        <f t="shared" si="5"/>
        <v>108.82997385158035</v>
      </c>
    </row>
    <row r="165" spans="1:5" x14ac:dyDescent="0.3">
      <c r="A165" s="35">
        <v>45535</v>
      </c>
      <c r="C165" s="6">
        <f t="shared" si="3"/>
        <v>75.95234674825798</v>
      </c>
      <c r="D165" s="6">
        <f t="shared" si="4"/>
        <v>42.701456270807931</v>
      </c>
      <c r="E165" s="6">
        <f t="shared" si="5"/>
        <v>109.20323722570802</v>
      </c>
    </row>
    <row r="166" spans="1:5" x14ac:dyDescent="0.3">
      <c r="A166" s="35">
        <v>45565</v>
      </c>
      <c r="C166" s="6">
        <f t="shared" si="3"/>
        <v>78.133816359507705</v>
      </c>
      <c r="D166" s="6">
        <f t="shared" si="4"/>
        <v>44.18537496816365</v>
      </c>
      <c r="E166" s="6">
        <f t="shared" si="5"/>
        <v>112.08225775085177</v>
      </c>
    </row>
    <row r="167" spans="1:5" x14ac:dyDescent="0.3">
      <c r="A167" s="35">
        <v>45596</v>
      </c>
      <c r="C167" s="6">
        <f t="shared" si="3"/>
        <v>77.063908896299267</v>
      </c>
      <c r="D167" s="6">
        <f t="shared" si="4"/>
        <v>42.385065314247576</v>
      </c>
      <c r="E167" s="6">
        <f t="shared" si="5"/>
        <v>111.74275247835095</v>
      </c>
    </row>
    <row r="168" spans="1:5" x14ac:dyDescent="0.3">
      <c r="A168" s="35">
        <v>45626</v>
      </c>
      <c r="C168" s="6">
        <f t="shared" si="3"/>
        <v>76.33587135803441</v>
      </c>
      <c r="D168" s="6">
        <f t="shared" si="4"/>
        <v>40.489907471260537</v>
      </c>
      <c r="E168" s="6">
        <f t="shared" si="5"/>
        <v>112.18183524480828</v>
      </c>
    </row>
    <row r="169" spans="1:5" x14ac:dyDescent="0.3">
      <c r="A169" s="35">
        <v>45657</v>
      </c>
      <c r="C169" s="6">
        <f t="shared" si="3"/>
        <v>80.950001499280503</v>
      </c>
      <c r="D169" s="6">
        <f t="shared" si="4"/>
        <v>44.391945382725893</v>
      </c>
      <c r="E169" s="6">
        <f t="shared" si="5"/>
        <v>117.50805761583511</v>
      </c>
    </row>
    <row r="170" spans="1:5" x14ac:dyDescent="0.3">
      <c r="A170" s="35">
        <v>45688</v>
      </c>
      <c r="C170" s="6">
        <f t="shared" si="3"/>
        <v>85.168624096145493</v>
      </c>
      <c r="D170" s="6">
        <f t="shared" si="4"/>
        <v>47.947230197103629</v>
      </c>
      <c r="E170" s="6">
        <f t="shared" si="5"/>
        <v>122.39001799518735</v>
      </c>
    </row>
    <row r="171" spans="1:5" x14ac:dyDescent="0.3">
      <c r="A171" s="35">
        <v>45716</v>
      </c>
      <c r="C171" s="6">
        <f t="shared" si="3"/>
        <v>87.803593884238268</v>
      </c>
      <c r="D171" s="6">
        <f t="shared" si="4"/>
        <v>49.99154994814203</v>
      </c>
      <c r="E171" s="6">
        <f t="shared" si="5"/>
        <v>125.61563782033451</v>
      </c>
    </row>
    <row r="172" spans="1:5" x14ac:dyDescent="0.3">
      <c r="A172" s="35">
        <v>45747</v>
      </c>
      <c r="C172" s="6">
        <f t="shared" si="3"/>
        <v>87.089368198235888</v>
      </c>
      <c r="D172" s="6">
        <f t="shared" si="4"/>
        <v>48.570640660384996</v>
      </c>
      <c r="E172" s="6">
        <f t="shared" si="5"/>
        <v>125.60809573608678</v>
      </c>
    </row>
    <row r="173" spans="1:5" x14ac:dyDescent="0.3">
      <c r="A173" s="35">
        <v>45777</v>
      </c>
      <c r="C173" s="6">
        <f t="shared" si="3"/>
        <v>86.185160239289473</v>
      </c>
      <c r="D173" s="6">
        <f t="shared" si="4"/>
        <v>47.051782613948824</v>
      </c>
      <c r="E173" s="6">
        <f t="shared" si="5"/>
        <v>125.31853786463012</v>
      </c>
    </row>
    <row r="174" spans="1:5" x14ac:dyDescent="0.3">
      <c r="A174" s="35">
        <v>45808</v>
      </c>
      <c r="C174" s="6">
        <f t="shared" si="3"/>
        <v>80.761353700390828</v>
      </c>
      <c r="D174" s="6">
        <f t="shared" si="4"/>
        <v>40.981223645174325</v>
      </c>
      <c r="E174" s="6">
        <f t="shared" si="5"/>
        <v>120.54148375560733</v>
      </c>
    </row>
    <row r="175" spans="1:5" x14ac:dyDescent="0.3">
      <c r="A175" s="35">
        <v>45838</v>
      </c>
      <c r="C175" s="6">
        <f t="shared" si="3"/>
        <v>77.767486244046566</v>
      </c>
      <c r="D175" s="6">
        <f t="shared" si="4"/>
        <v>37.388865506058053</v>
      </c>
      <c r="E175" s="6">
        <f t="shared" si="5"/>
        <v>118.14610698203508</v>
      </c>
    </row>
    <row r="176" spans="1:5" x14ac:dyDescent="0.3">
      <c r="A176" s="35">
        <v>45869</v>
      </c>
      <c r="C176" s="6">
        <f t="shared" si="3"/>
        <v>75.7405502495793</v>
      </c>
      <c r="D176" s="6">
        <f t="shared" si="4"/>
        <v>34.731617169320884</v>
      </c>
      <c r="E176" s="6">
        <f t="shared" si="5"/>
        <v>116.74948332983772</v>
      </c>
    </row>
    <row r="177" spans="1:5" x14ac:dyDescent="0.3">
      <c r="A177" s="35">
        <v>45900</v>
      </c>
      <c r="C177" s="6">
        <f t="shared" si="3"/>
        <v>75.379221644579388</v>
      </c>
      <c r="D177" s="6">
        <f t="shared" si="4"/>
        <v>33.767201479208325</v>
      </c>
      <c r="E177" s="6">
        <f t="shared" si="5"/>
        <v>116.99124180995045</v>
      </c>
    </row>
    <row r="178" spans="1:5" x14ac:dyDescent="0.3">
      <c r="A178" s="35">
        <v>45930</v>
      </c>
      <c r="C178" s="6">
        <f t="shared" si="3"/>
        <v>77.560691255829113</v>
      </c>
      <c r="D178" s="6">
        <f t="shared" si="4"/>
        <v>35.371785653808686</v>
      </c>
      <c r="E178" s="6">
        <f t="shared" si="5"/>
        <v>119.74959685784954</v>
      </c>
    </row>
    <row r="179" spans="1:5" x14ac:dyDescent="0.3">
      <c r="A179" s="35">
        <v>45961</v>
      </c>
      <c r="C179" s="6">
        <f t="shared" si="3"/>
        <v>76.490783792620675</v>
      </c>
      <c r="D179" s="6">
        <f t="shared" si="4"/>
        <v>33.693614385621466</v>
      </c>
      <c r="E179" s="6">
        <f t="shared" si="5"/>
        <v>119.28795319961989</v>
      </c>
    </row>
    <row r="180" spans="1:5" x14ac:dyDescent="0.3">
      <c r="A180" s="35">
        <v>45991</v>
      </c>
      <c r="C180" s="6">
        <f t="shared" si="3"/>
        <v>75.762746254355818</v>
      </c>
      <c r="D180" s="6">
        <f t="shared" si="4"/>
        <v>31.992310819523063</v>
      </c>
      <c r="E180" s="6">
        <f t="shared" si="5"/>
        <v>119.53318168918858</v>
      </c>
    </row>
    <row r="181" spans="1:5" x14ac:dyDescent="0.3">
      <c r="A181" s="35">
        <v>46022</v>
      </c>
      <c r="C181" s="6">
        <f t="shared" si="3"/>
        <v>80.376876395601911</v>
      </c>
      <c r="D181" s="6">
        <f t="shared" si="4"/>
        <v>36.003489252243867</v>
      </c>
      <c r="E181" s="6">
        <f t="shared" si="5"/>
        <v>124.75026353895996</v>
      </c>
    </row>
    <row r="182" spans="1:5" x14ac:dyDescent="0.3">
      <c r="A182" s="35">
        <v>46053</v>
      </c>
      <c r="C182" s="6">
        <f t="shared" si="3"/>
        <v>84.595498992466901</v>
      </c>
      <c r="D182" s="6">
        <f t="shared" si="4"/>
        <v>39.657057581344503</v>
      </c>
      <c r="E182" s="6">
        <f t="shared" si="5"/>
        <v>129.5339404035893</v>
      </c>
    </row>
    <row r="183" spans="1:5" x14ac:dyDescent="0.3">
      <c r="A183" s="35">
        <v>46081</v>
      </c>
      <c r="C183" s="6">
        <f t="shared" si="3"/>
        <v>87.230468780559676</v>
      </c>
      <c r="D183" s="6">
        <f t="shared" si="4"/>
        <v>41.786420750849636</v>
      </c>
      <c r="E183" s="6">
        <f t="shared" si="5"/>
        <v>132.67451681026972</v>
      </c>
    </row>
    <row r="184" spans="1:5" x14ac:dyDescent="0.3">
      <c r="A184" s="35">
        <v>46112</v>
      </c>
      <c r="C184" s="6">
        <f t="shared" si="3"/>
        <v>86.516243094557296</v>
      </c>
      <c r="D184" s="6">
        <f t="shared" si="4"/>
        <v>40.464313257576798</v>
      </c>
      <c r="E184" s="6">
        <f t="shared" si="5"/>
        <v>132.56817293153779</v>
      </c>
    </row>
    <row r="185" spans="1:5" x14ac:dyDescent="0.3">
      <c r="A185" s="35">
        <v>46142</v>
      </c>
      <c r="C185" s="6">
        <f t="shared" si="3"/>
        <v>85.612035135610881</v>
      </c>
      <c r="D185" s="6">
        <f t="shared" si="4"/>
        <v>39.028873943322935</v>
      </c>
      <c r="E185" s="6">
        <f t="shared" si="5"/>
        <v>132.19519632789883</v>
      </c>
    </row>
    <row r="186" spans="1:5" x14ac:dyDescent="0.3">
      <c r="A186" s="35">
        <v>46173</v>
      </c>
      <c r="C186" s="6">
        <f t="shared" si="3"/>
        <v>80.188228596712236</v>
      </c>
      <c r="D186" s="6">
        <f t="shared" si="4"/>
        <v>33.043653745494176</v>
      </c>
      <c r="E186" s="6">
        <f t="shared" si="5"/>
        <v>127.3328034479303</v>
      </c>
    </row>
    <row r="187" spans="1:5" x14ac:dyDescent="0.3">
      <c r="A187" s="35">
        <v>46203</v>
      </c>
      <c r="C187" s="6">
        <f t="shared" si="3"/>
        <v>77.194361140367974</v>
      </c>
      <c r="D187" s="6">
        <f t="shared" si="4"/>
        <v>29.528117630057608</v>
      </c>
      <c r="E187" s="6">
        <f t="shared" si="5"/>
        <v>124.86060465067834</v>
      </c>
    </row>
    <row r="188" spans="1:5" x14ac:dyDescent="0.3">
      <c r="A188" s="35">
        <v>46234</v>
      </c>
      <c r="C188" s="6">
        <f t="shared" si="3"/>
        <v>75.167425145900708</v>
      </c>
      <c r="D188" s="6">
        <f t="shared" si="4"/>
        <v>26.949618213130485</v>
      </c>
      <c r="E188" s="6">
        <f t="shared" si="5"/>
        <v>123.38523207867092</v>
      </c>
    </row>
    <row r="189" spans="1:5" x14ac:dyDescent="0.3">
      <c r="A189" s="35">
        <v>46265</v>
      </c>
      <c r="C189" s="6">
        <f t="shared" si="3"/>
        <v>74.806096540900796</v>
      </c>
      <c r="D189" s="6">
        <f t="shared" si="4"/>
        <v>26.058547656211772</v>
      </c>
      <c r="E189" s="6">
        <f t="shared" si="5"/>
        <v>123.55364542558982</v>
      </c>
    </row>
    <row r="190" spans="1:5" x14ac:dyDescent="0.3">
      <c r="A190" s="35">
        <v>46295</v>
      </c>
      <c r="C190" s="6">
        <f t="shared" si="3"/>
        <v>76.987566152150521</v>
      </c>
      <c r="D190" s="6">
        <f t="shared" si="4"/>
        <v>27.731517936666123</v>
      </c>
      <c r="E190" s="6">
        <f t="shared" si="5"/>
        <v>126.24361436763492</v>
      </c>
    </row>
    <row r="191" spans="1:5" x14ac:dyDescent="0.3">
      <c r="A191" s="35">
        <v>46326</v>
      </c>
      <c r="C191" s="6">
        <f t="shared" si="3"/>
        <v>75.917658688942083</v>
      </c>
      <c r="D191" s="6">
        <f t="shared" si="4"/>
        <v>26.123634600412267</v>
      </c>
      <c r="E191" s="6">
        <f t="shared" si="5"/>
        <v>125.71168277747191</v>
      </c>
    </row>
    <row r="192" spans="1:5" x14ac:dyDescent="0.3">
      <c r="A192" s="35">
        <v>46356</v>
      </c>
      <c r="C192" s="6">
        <f t="shared" si="3"/>
        <v>75.189621150677226</v>
      </c>
      <c r="D192" s="6">
        <f t="shared" si="4"/>
        <v>24.53724539646624</v>
      </c>
      <c r="E192" s="6">
        <f t="shared" si="5"/>
        <v>125.84199690488822</v>
      </c>
    </row>
    <row r="193" spans="1:5" x14ac:dyDescent="0.3">
      <c r="A193" s="35">
        <v>46387</v>
      </c>
      <c r="C193" s="6">
        <f t="shared" si="3"/>
        <v>79.803751291923319</v>
      </c>
      <c r="D193" s="6">
        <f t="shared" si="4"/>
        <v>28.613694366433251</v>
      </c>
      <c r="E193" s="6">
        <f t="shared" si="5"/>
        <v>130.9938082174134</v>
      </c>
    </row>
    <row r="194" spans="1:5" x14ac:dyDescent="0.3">
      <c r="A194" s="35">
        <v>46418</v>
      </c>
      <c r="C194" s="6">
        <f t="shared" si="3"/>
        <v>84.022373888788309</v>
      </c>
      <c r="D194" s="6">
        <f t="shared" si="4"/>
        <v>32.326758042878531</v>
      </c>
      <c r="E194" s="6">
        <f t="shared" si="5"/>
        <v>135.71798973469808</v>
      </c>
    </row>
    <row r="195" spans="1:5" x14ac:dyDescent="0.3">
      <c r="A195" s="35">
        <v>46446</v>
      </c>
      <c r="C195" s="6">
        <f t="shared" si="3"/>
        <v>86.657343676881084</v>
      </c>
      <c r="D195" s="6">
        <f t="shared" si="4"/>
        <v>34.508179675253203</v>
      </c>
      <c r="E195" s="6">
        <f t="shared" si="5"/>
        <v>138.80650767850898</v>
      </c>
    </row>
    <row r="196" spans="1:5" x14ac:dyDescent="0.3">
      <c r="A196" s="35">
        <v>46477</v>
      </c>
      <c r="C196" s="6">
        <f t="shared" si="3"/>
        <v>85.943117990878704</v>
      </c>
      <c r="D196" s="6">
        <f t="shared" si="4"/>
        <v>33.247228643306322</v>
      </c>
      <c r="E196" s="6">
        <f t="shared" si="5"/>
        <v>138.63900733845108</v>
      </c>
    </row>
    <row r="197" spans="1:5" x14ac:dyDescent="0.3">
      <c r="A197" s="35">
        <v>46507</v>
      </c>
      <c r="C197" s="6">
        <f t="shared" si="3"/>
        <v>85.038910031932289</v>
      </c>
      <c r="D197" s="6">
        <f t="shared" si="4"/>
        <v>31.863992425926341</v>
      </c>
      <c r="E197" s="6">
        <f t="shared" si="5"/>
        <v>138.21382763793824</v>
      </c>
    </row>
    <row r="198" spans="1:5" x14ac:dyDescent="0.3">
      <c r="A198" s="35">
        <v>46538</v>
      </c>
      <c r="C198" s="6">
        <f t="shared" si="3"/>
        <v>79.615103493033644</v>
      </c>
      <c r="D198" s="6">
        <f t="shared" si="4"/>
        <v>25.932717333946151</v>
      </c>
      <c r="E198" s="6">
        <f t="shared" si="5"/>
        <v>133.29748965212113</v>
      </c>
    </row>
    <row r="199" spans="1:5" x14ac:dyDescent="0.3">
      <c r="A199" s="35">
        <v>46568</v>
      </c>
      <c r="C199" s="6">
        <f t="shared" si="3"/>
        <v>76.621236036689382</v>
      </c>
      <c r="D199" s="6">
        <f t="shared" si="4"/>
        <v>22.466211941057665</v>
      </c>
      <c r="E199" s="6">
        <f t="shared" si="5"/>
        <v>130.77626013232111</v>
      </c>
    </row>
    <row r="200" spans="1:5" x14ac:dyDescent="0.3">
      <c r="A200" s="35">
        <v>46599</v>
      </c>
      <c r="C200" s="6">
        <f t="shared" si="3"/>
        <v>74.594300042222116</v>
      </c>
      <c r="D200" s="6">
        <f t="shared" si="4"/>
        <v>19.938435884178595</v>
      </c>
      <c r="E200" s="6">
        <f t="shared" si="5"/>
        <v>129.25016420026563</v>
      </c>
    </row>
    <row r="201" spans="1:5" x14ac:dyDescent="0.3">
      <c r="A201" s="35">
        <v>46630</v>
      </c>
      <c r="C201" s="6">
        <f t="shared" si="3"/>
        <v>74.232971437222204</v>
      </c>
      <c r="D201" s="6">
        <f t="shared" si="4"/>
        <v>19.095030803161535</v>
      </c>
      <c r="E201" s="6">
        <f t="shared" si="5"/>
        <v>129.37091207128287</v>
      </c>
    </row>
    <row r="202" spans="1:5" x14ac:dyDescent="0.3">
      <c r="A202" s="35">
        <v>46660</v>
      </c>
      <c r="C202" s="6">
        <f t="shared" si="3"/>
        <v>76.414441048471929</v>
      </c>
      <c r="D202" s="6">
        <f t="shared" si="4"/>
        <v>20.812812094029901</v>
      </c>
      <c r="E202" s="6">
        <f t="shared" si="5"/>
        <v>132.01607000291395</v>
      </c>
    </row>
    <row r="203" spans="1:5" x14ac:dyDescent="0.3">
      <c r="A203" s="35">
        <v>46691</v>
      </c>
      <c r="C203" s="6">
        <f t="shared" si="3"/>
        <v>75.344533585263491</v>
      </c>
      <c r="D203" s="6">
        <f t="shared" si="4"/>
        <v>19.251357093130089</v>
      </c>
      <c r="E203" s="6">
        <f t="shared" si="5"/>
        <v>131.4377100773969</v>
      </c>
    </row>
    <row r="204" spans="1:5" x14ac:dyDescent="0.3">
      <c r="A204" s="35">
        <v>46721</v>
      </c>
      <c r="C204" s="6">
        <f t="shared" si="3"/>
        <v>74.616496046998634</v>
      </c>
      <c r="D204" s="6">
        <f t="shared" si="4"/>
        <v>17.742508487651456</v>
      </c>
      <c r="E204" s="6">
        <f t="shared" si="5"/>
        <v>131.4904836063458</v>
      </c>
    </row>
    <row r="205" spans="1:5" x14ac:dyDescent="0.3">
      <c r="A205" s="35">
        <v>46752</v>
      </c>
      <c r="C205" s="6">
        <f t="shared" si="3"/>
        <v>79.230626188244727</v>
      </c>
      <c r="D205" s="6">
        <f t="shared" si="4"/>
        <v>21.862990092977348</v>
      </c>
      <c r="E205" s="6">
        <f t="shared" si="5"/>
        <v>136.5982622835121</v>
      </c>
    </row>
    <row r="206" spans="1:5" x14ac:dyDescent="0.3">
      <c r="A206" s="35">
        <v>46783</v>
      </c>
      <c r="C206" s="6">
        <f t="shared" si="3"/>
        <v>83.449248785109717</v>
      </c>
      <c r="D206" s="6">
        <f t="shared" si="4"/>
        <v>25.616450242891908</v>
      </c>
      <c r="E206" s="6">
        <f t="shared" si="5"/>
        <v>141.28204732732752</v>
      </c>
    </row>
    <row r="207" spans="1:5" x14ac:dyDescent="0.3">
      <c r="A207" s="35">
        <v>46812</v>
      </c>
      <c r="C207" s="6">
        <f t="shared" si="3"/>
        <v>86.178324637062957</v>
      </c>
      <c r="D207" s="6">
        <f t="shared" si="4"/>
        <v>27.912675828475706</v>
      </c>
      <c r="E207" s="6">
        <f t="shared" si="5"/>
        <v>144.44397344565022</v>
      </c>
    </row>
    <row r="208" spans="1:5" x14ac:dyDescent="0.3">
      <c r="A208" s="35">
        <v>46843</v>
      </c>
      <c r="C208" s="6">
        <f t="shared" si="3"/>
        <v>85.369992887200112</v>
      </c>
      <c r="D208" s="6">
        <f t="shared" si="4"/>
        <v>26.614543878996869</v>
      </c>
      <c r="E208" s="6">
        <f t="shared" si="5"/>
        <v>144.12544189540336</v>
      </c>
    </row>
    <row r="209" spans="1:5" x14ac:dyDescent="0.3">
      <c r="A209" s="35">
        <v>46873</v>
      </c>
      <c r="C209" s="6">
        <f t="shared" ref="C209:C272" si="6">_xlfn.FORECAST.ETS(A209,$B$2:$B$143,$A$2:$A$143,1,1)</f>
        <v>84.465784928253697</v>
      </c>
      <c r="D209" s="6">
        <f t="shared" ref="D209:D272" si="7">C209-_xlfn.FORECAST.ETS.CONFINT(A209,$B$2:$B$143,$A$2:$A$143,0.95,1,1)</f>
        <v>25.267431983765796</v>
      </c>
      <c r="E209" s="6">
        <f t="shared" ref="E209:E272" si="8">C209+_xlfn.FORECAST.ETS.CONFINT(A209,$B$2:$B$143,$A$2:$A$143,0.95,1,1)</f>
        <v>143.66413787274161</v>
      </c>
    </row>
    <row r="210" spans="1:5" x14ac:dyDescent="0.3">
      <c r="A210" s="35">
        <v>46904</v>
      </c>
      <c r="C210" s="6">
        <f t="shared" si="6"/>
        <v>79.041978389355052</v>
      </c>
      <c r="D210" s="6">
        <f t="shared" si="7"/>
        <v>19.373707386585721</v>
      </c>
      <c r="E210" s="6">
        <f t="shared" si="8"/>
        <v>138.71024939212438</v>
      </c>
    </row>
    <row r="211" spans="1:5" x14ac:dyDescent="0.3">
      <c r="A211" s="35">
        <v>46934</v>
      </c>
      <c r="C211" s="6">
        <f t="shared" si="6"/>
        <v>76.04811093301079</v>
      </c>
      <c r="D211" s="6">
        <f t="shared" si="7"/>
        <v>15.941526554082849</v>
      </c>
      <c r="E211" s="6">
        <f t="shared" si="8"/>
        <v>136.15469531193872</v>
      </c>
    </row>
    <row r="212" spans="1:5" x14ac:dyDescent="0.3">
      <c r="A212" s="35">
        <v>46965</v>
      </c>
      <c r="C212" s="6">
        <f t="shared" si="6"/>
        <v>74.021174938543524</v>
      </c>
      <c r="D212" s="6">
        <f t="shared" si="7"/>
        <v>13.449455328588222</v>
      </c>
      <c r="E212" s="6">
        <f t="shared" si="8"/>
        <v>134.59289454849883</v>
      </c>
    </row>
    <row r="213" spans="1:5" x14ac:dyDescent="0.3">
      <c r="A213" s="35">
        <v>46996</v>
      </c>
      <c r="C213" s="6">
        <f t="shared" si="6"/>
        <v>73.659846333543612</v>
      </c>
      <c r="D213" s="6">
        <f t="shared" si="7"/>
        <v>12.63978383521826</v>
      </c>
      <c r="E213" s="6">
        <f t="shared" si="8"/>
        <v>134.67990883186897</v>
      </c>
    </row>
    <row r="214" spans="1:5" x14ac:dyDescent="0.3">
      <c r="A214" s="35">
        <v>47026</v>
      </c>
      <c r="C214" s="6">
        <f t="shared" si="6"/>
        <v>75.841315944793337</v>
      </c>
      <c r="D214" s="6">
        <f t="shared" si="7"/>
        <v>14.389438793673818</v>
      </c>
      <c r="E214" s="6">
        <f t="shared" si="8"/>
        <v>137.29319309591284</v>
      </c>
    </row>
    <row r="215" spans="1:5" x14ac:dyDescent="0.3">
      <c r="A215" s="35">
        <v>47057</v>
      </c>
      <c r="C215" s="6">
        <f t="shared" si="6"/>
        <v>74.771408481584899</v>
      </c>
      <c r="D215" s="6">
        <f t="shared" si="7"/>
        <v>12.861171596614597</v>
      </c>
      <c r="E215" s="6">
        <f t="shared" si="8"/>
        <v>136.68164536655519</v>
      </c>
    </row>
    <row r="216" spans="1:5" x14ac:dyDescent="0.3">
      <c r="A216" s="35">
        <v>47087</v>
      </c>
      <c r="C216" s="6">
        <f t="shared" si="6"/>
        <v>74.043370943320042</v>
      </c>
      <c r="D216" s="6">
        <f t="shared" si="7"/>
        <v>11.408765716049885</v>
      </c>
      <c r="E216" s="6">
        <f t="shared" si="8"/>
        <v>136.6779761705902</v>
      </c>
    </row>
    <row r="217" spans="1:5" x14ac:dyDescent="0.3">
      <c r="A217" s="35">
        <v>47118</v>
      </c>
      <c r="C217" s="6">
        <f t="shared" si="6"/>
        <v>78.657501084566135</v>
      </c>
      <c r="D217" s="6">
        <f t="shared" si="7"/>
        <v>15.561149401582185</v>
      </c>
      <c r="E217" s="6">
        <f t="shared" si="8"/>
        <v>141.75385276755009</v>
      </c>
    </row>
    <row r="218" spans="1:5" x14ac:dyDescent="0.3">
      <c r="A218" s="35">
        <v>47149</v>
      </c>
      <c r="C218" s="6">
        <f t="shared" si="6"/>
        <v>82.876123681431125</v>
      </c>
      <c r="D218" s="6">
        <f t="shared" si="7"/>
        <v>19.343989569411704</v>
      </c>
      <c r="E218" s="6">
        <f t="shared" si="8"/>
        <v>146.40825779345056</v>
      </c>
    </row>
    <row r="219" spans="1:5" x14ac:dyDescent="0.3">
      <c r="A219" s="35">
        <v>47177</v>
      </c>
      <c r="C219" s="6">
        <f t="shared" si="6"/>
        <v>85.5110934695239</v>
      </c>
      <c r="D219" s="6">
        <f t="shared" si="7"/>
        <v>21.58695605102082</v>
      </c>
      <c r="E219" s="6">
        <f t="shared" si="8"/>
        <v>149.43523088802698</v>
      </c>
    </row>
    <row r="220" spans="1:5" x14ac:dyDescent="0.3">
      <c r="A220" s="35">
        <v>47208</v>
      </c>
      <c r="C220" s="6">
        <f t="shared" si="6"/>
        <v>84.79686778352152</v>
      </c>
      <c r="D220" s="6">
        <f t="shared" si="7"/>
        <v>20.398892477319237</v>
      </c>
      <c r="E220" s="6">
        <f t="shared" si="8"/>
        <v>149.1948430897238</v>
      </c>
    </row>
    <row r="221" spans="1:5" x14ac:dyDescent="0.3">
      <c r="A221" s="35">
        <v>47238</v>
      </c>
      <c r="C221" s="6">
        <f t="shared" si="6"/>
        <v>83.892659824575105</v>
      </c>
      <c r="D221" s="6">
        <f t="shared" si="7"/>
        <v>19.078377654464489</v>
      </c>
      <c r="E221" s="6">
        <f t="shared" si="8"/>
        <v>148.70694199468574</v>
      </c>
    </row>
    <row r="222" spans="1:5" x14ac:dyDescent="0.3">
      <c r="A222" s="35">
        <v>47269</v>
      </c>
      <c r="C222" s="6">
        <f t="shared" si="6"/>
        <v>78.46885328567646</v>
      </c>
      <c r="D222" s="6">
        <f t="shared" si="7"/>
        <v>13.212407168546903</v>
      </c>
      <c r="E222" s="6">
        <f t="shared" si="8"/>
        <v>143.725299402806</v>
      </c>
    </row>
    <row r="223" spans="1:5" x14ac:dyDescent="0.3">
      <c r="A223" s="35">
        <v>47299</v>
      </c>
      <c r="C223" s="6">
        <f t="shared" si="6"/>
        <v>75.474985829332198</v>
      </c>
      <c r="D223" s="6">
        <f t="shared" si="7"/>
        <v>9.8056916131726268</v>
      </c>
      <c r="E223" s="6">
        <f t="shared" si="8"/>
        <v>141.14428004549177</v>
      </c>
    </row>
    <row r="224" spans="1:5" x14ac:dyDescent="0.3">
      <c r="A224" s="35">
        <v>47330</v>
      </c>
      <c r="C224" s="6">
        <f t="shared" si="6"/>
        <v>73.448049834864932</v>
      </c>
      <c r="D224" s="6">
        <f t="shared" si="7"/>
        <v>7.3402063206823982</v>
      </c>
      <c r="E224" s="6">
        <f t="shared" si="8"/>
        <v>139.55589334904747</v>
      </c>
    </row>
    <row r="225" spans="1:5" x14ac:dyDescent="0.3">
      <c r="A225" s="35">
        <v>47361</v>
      </c>
      <c r="C225" s="6">
        <f t="shared" si="6"/>
        <v>73.08672122986502</v>
      </c>
      <c r="D225" s="6">
        <f t="shared" si="7"/>
        <v>6.555743544096174</v>
      </c>
      <c r="E225" s="6">
        <f t="shared" si="8"/>
        <v>139.61769891563387</v>
      </c>
    </row>
    <row r="226" spans="1:5" x14ac:dyDescent="0.3">
      <c r="A226" s="35">
        <v>47391</v>
      </c>
      <c r="C226" s="6">
        <f t="shared" si="6"/>
        <v>75.268190841114745</v>
      </c>
      <c r="D226" s="6">
        <f t="shared" si="7"/>
        <v>8.329298150924771</v>
      </c>
      <c r="E226" s="6">
        <f t="shared" si="8"/>
        <v>142.2070835313047</v>
      </c>
    </row>
    <row r="227" spans="1:5" x14ac:dyDescent="0.3">
      <c r="A227" s="35">
        <v>47422</v>
      </c>
      <c r="C227" s="6">
        <f t="shared" si="6"/>
        <v>74.198283377906307</v>
      </c>
      <c r="D227" s="6">
        <f t="shared" si="7"/>
        <v>6.8259993049157259</v>
      </c>
      <c r="E227" s="6">
        <f t="shared" si="8"/>
        <v>141.57056745089687</v>
      </c>
    </row>
    <row r="228" spans="1:5" x14ac:dyDescent="0.3">
      <c r="A228" s="35">
        <v>47452</v>
      </c>
      <c r="C228" s="6">
        <f t="shared" si="6"/>
        <v>73.47024583964145</v>
      </c>
      <c r="D228" s="6">
        <f t="shared" si="7"/>
        <v>5.4167816917561424</v>
      </c>
      <c r="E228" s="6">
        <f t="shared" si="8"/>
        <v>141.52370998752676</v>
      </c>
    </row>
    <row r="229" spans="1:5" x14ac:dyDescent="0.3">
      <c r="A229" s="35">
        <v>47483</v>
      </c>
      <c r="C229" s="6">
        <f t="shared" si="6"/>
        <v>78.084375980887543</v>
      </c>
      <c r="D229" s="6">
        <f t="shared" si="7"/>
        <v>9.5933942283798643</v>
      </c>
      <c r="E229" s="6">
        <f t="shared" si="8"/>
        <v>146.57535773339521</v>
      </c>
    </row>
    <row r="230" spans="1:5" x14ac:dyDescent="0.3">
      <c r="A230" s="35">
        <v>47514</v>
      </c>
      <c r="C230" s="6">
        <f t="shared" si="6"/>
        <v>82.302998577752533</v>
      </c>
      <c r="D230" s="6">
        <f t="shared" si="7"/>
        <v>13.398600965897472</v>
      </c>
      <c r="E230" s="6">
        <f t="shared" si="8"/>
        <v>151.20739618960761</v>
      </c>
    </row>
    <row r="231" spans="1:5" x14ac:dyDescent="0.3">
      <c r="A231" s="35">
        <v>47542</v>
      </c>
      <c r="C231" s="6">
        <f t="shared" si="6"/>
        <v>84.937968365845308</v>
      </c>
      <c r="D231" s="6">
        <f t="shared" si="7"/>
        <v>15.6613970152017</v>
      </c>
      <c r="E231" s="6">
        <f t="shared" si="8"/>
        <v>154.2145397164889</v>
      </c>
    </row>
    <row r="232" spans="1:5" x14ac:dyDescent="0.3">
      <c r="A232" s="35">
        <v>47573</v>
      </c>
      <c r="C232" s="6">
        <f t="shared" si="6"/>
        <v>84.223742679842928</v>
      </c>
      <c r="D232" s="6">
        <f t="shared" si="7"/>
        <v>14.496940515712964</v>
      </c>
      <c r="E232" s="6">
        <f t="shared" si="8"/>
        <v>153.95054484397289</v>
      </c>
    </row>
    <row r="233" spans="1:5" x14ac:dyDescent="0.3">
      <c r="A233" s="35">
        <v>47603</v>
      </c>
      <c r="C233" s="6">
        <f t="shared" si="6"/>
        <v>83.319534720896513</v>
      </c>
      <c r="D233" s="6">
        <f t="shared" si="7"/>
        <v>13.196847323583157</v>
      </c>
      <c r="E233" s="6">
        <f t="shared" si="8"/>
        <v>153.44222211820988</v>
      </c>
    </row>
    <row r="234" spans="1:5" x14ac:dyDescent="0.3">
      <c r="A234" s="35">
        <v>47634</v>
      </c>
      <c r="C234" s="6">
        <f t="shared" si="6"/>
        <v>77.895728181997868</v>
      </c>
      <c r="D234" s="6">
        <f t="shared" si="7"/>
        <v>7.3522447861288782</v>
      </c>
      <c r="E234" s="6">
        <f t="shared" si="8"/>
        <v>148.43921157786684</v>
      </c>
    </row>
    <row r="235" spans="1:5" x14ac:dyDescent="0.3">
      <c r="A235" s="35">
        <v>47664</v>
      </c>
      <c r="C235" s="6">
        <f t="shared" si="6"/>
        <v>74.901860725653606</v>
      </c>
      <c r="D235" s="6">
        <f t="shared" si="7"/>
        <v>3.965187093486378</v>
      </c>
      <c r="E235" s="6">
        <f t="shared" si="8"/>
        <v>145.83853435782083</v>
      </c>
    </row>
    <row r="236" spans="1:5" x14ac:dyDescent="0.3">
      <c r="A236" s="35">
        <v>47695</v>
      </c>
      <c r="C236" s="6">
        <f t="shared" si="6"/>
        <v>72.87492473118634</v>
      </c>
      <c r="D236" s="6">
        <f t="shared" si="7"/>
        <v>1.520277795023631</v>
      </c>
      <c r="E236" s="6">
        <f t="shared" si="8"/>
        <v>144.22957166734903</v>
      </c>
    </row>
    <row r="237" spans="1:5" x14ac:dyDescent="0.3">
      <c r="A237" s="35">
        <v>47726</v>
      </c>
      <c r="C237" s="6">
        <f t="shared" si="6"/>
        <v>72.513596126186428</v>
      </c>
      <c r="D237" s="6">
        <f t="shared" si="7"/>
        <v>0.75537519857741131</v>
      </c>
      <c r="E237" s="6">
        <f t="shared" si="8"/>
        <v>144.27181705379544</v>
      </c>
    </row>
    <row r="238" spans="1:5" x14ac:dyDescent="0.3">
      <c r="A238" s="35">
        <v>47756</v>
      </c>
      <c r="C238" s="6">
        <f t="shared" si="6"/>
        <v>74.695065737436153</v>
      </c>
      <c r="D238" s="6">
        <f t="shared" si="7"/>
        <v>2.5475192114383418</v>
      </c>
      <c r="E238" s="6">
        <f t="shared" si="8"/>
        <v>146.84261226343398</v>
      </c>
    </row>
    <row r="239" spans="1:5" x14ac:dyDescent="0.3">
      <c r="A239" s="35">
        <v>47787</v>
      </c>
      <c r="C239" s="6">
        <f t="shared" si="6"/>
        <v>73.625158274227715</v>
      </c>
      <c r="D239" s="6">
        <f t="shared" si="7"/>
        <v>1.0636876516613398</v>
      </c>
      <c r="E239" s="6">
        <f t="shared" si="8"/>
        <v>146.1866288967941</v>
      </c>
    </row>
    <row r="240" spans="1:5" x14ac:dyDescent="0.3">
      <c r="A240" s="35">
        <v>47817</v>
      </c>
      <c r="C240" s="6">
        <f t="shared" si="6"/>
        <v>72.897120735962858</v>
      </c>
      <c r="D240" s="6">
        <f t="shared" si="7"/>
        <v>-0.31129389180719613</v>
      </c>
      <c r="E240" s="6">
        <f t="shared" si="8"/>
        <v>146.10553536373291</v>
      </c>
    </row>
    <row r="241" spans="1:5" x14ac:dyDescent="0.3">
      <c r="A241" s="35">
        <v>47848</v>
      </c>
      <c r="C241" s="6">
        <f t="shared" si="6"/>
        <v>77.511250877208951</v>
      </c>
      <c r="D241" s="6">
        <f t="shared" si="7"/>
        <v>3.8843433767998619</v>
      </c>
      <c r="E241" s="6">
        <f t="shared" si="8"/>
        <v>151.13815837761803</v>
      </c>
    </row>
    <row r="242" spans="1:5" x14ac:dyDescent="0.3">
      <c r="A242" s="35">
        <v>47879</v>
      </c>
      <c r="C242" s="6">
        <f t="shared" si="6"/>
        <v>81.729873474073941</v>
      </c>
      <c r="D242" s="6">
        <f t="shared" si="7"/>
        <v>7.7071384310085165</v>
      </c>
      <c r="E242" s="6">
        <f t="shared" si="8"/>
        <v>155.75260851713938</v>
      </c>
    </row>
    <row r="243" spans="1:5" x14ac:dyDescent="0.3">
      <c r="A243" s="35">
        <v>47907</v>
      </c>
      <c r="C243" s="6">
        <f t="shared" si="6"/>
        <v>84.364843262166715</v>
      </c>
      <c r="D243" s="6">
        <f t="shared" si="7"/>
        <v>9.985559717840772</v>
      </c>
      <c r="E243" s="6">
        <f t="shared" si="8"/>
        <v>158.74412680649266</v>
      </c>
    </row>
    <row r="244" spans="1:5" x14ac:dyDescent="0.3">
      <c r="A244" s="35">
        <v>47938</v>
      </c>
      <c r="C244" s="6">
        <f t="shared" si="6"/>
        <v>83.650617576164336</v>
      </c>
      <c r="D244" s="6">
        <f t="shared" si="7"/>
        <v>8.8397439186261693</v>
      </c>
      <c r="E244" s="6">
        <f t="shared" si="8"/>
        <v>158.4614912337025</v>
      </c>
    </row>
    <row r="245" spans="1:5" x14ac:dyDescent="0.3">
      <c r="A245" s="35">
        <v>47968</v>
      </c>
      <c r="C245" s="6">
        <f t="shared" si="6"/>
        <v>82.746409617217921</v>
      </c>
      <c r="D245" s="6">
        <f t="shared" si="7"/>
        <v>7.5558103718327629</v>
      </c>
      <c r="E245" s="6">
        <f t="shared" si="8"/>
        <v>157.93700886260308</v>
      </c>
    </row>
    <row r="246" spans="1:5" x14ac:dyDescent="0.3">
      <c r="A246" s="35">
        <v>47999</v>
      </c>
      <c r="C246" s="6">
        <f t="shared" si="6"/>
        <v>77.322603078319275</v>
      </c>
      <c r="D246" s="6">
        <f t="shared" si="7"/>
        <v>1.7281501497327554</v>
      </c>
      <c r="E246" s="6">
        <f t="shared" si="8"/>
        <v>152.9170560069058</v>
      </c>
    </row>
    <row r="247" spans="1:5" x14ac:dyDescent="0.3">
      <c r="A247" s="35">
        <v>48029</v>
      </c>
      <c r="C247" s="6">
        <f t="shared" si="6"/>
        <v>74.328735621975014</v>
      </c>
      <c r="D247" s="6">
        <f t="shared" si="7"/>
        <v>-1.6432905120011156</v>
      </c>
      <c r="E247" s="6">
        <f t="shared" si="8"/>
        <v>150.30076175595116</v>
      </c>
    </row>
    <row r="248" spans="1:5" x14ac:dyDescent="0.3">
      <c r="A248" s="35">
        <v>48060</v>
      </c>
      <c r="C248" s="6">
        <f t="shared" si="6"/>
        <v>72.301799627507748</v>
      </c>
      <c r="D248" s="6">
        <f t="shared" si="7"/>
        <v>-4.0718220761245902</v>
      </c>
      <c r="E248" s="6">
        <f t="shared" si="8"/>
        <v>148.67542133114009</v>
      </c>
    </row>
    <row r="249" spans="1:5" x14ac:dyDescent="0.3">
      <c r="A249" s="35">
        <v>48091</v>
      </c>
      <c r="C249" s="6">
        <f t="shared" si="6"/>
        <v>71.940471022507836</v>
      </c>
      <c r="D249" s="6">
        <f t="shared" si="7"/>
        <v>-4.8211257799914904</v>
      </c>
      <c r="E249" s="6">
        <f t="shared" si="8"/>
        <v>148.70206782500716</v>
      </c>
    </row>
    <row r="250" spans="1:5" x14ac:dyDescent="0.3">
      <c r="A250" s="35">
        <v>48121</v>
      </c>
      <c r="C250" s="6">
        <f t="shared" si="6"/>
        <v>74.121940633757561</v>
      </c>
      <c r="D250" s="6">
        <f t="shared" si="7"/>
        <v>-3.0141302445880882</v>
      </c>
      <c r="E250" s="6">
        <f t="shared" si="8"/>
        <v>151.25801151210322</v>
      </c>
    </row>
    <row r="251" spans="1:5" x14ac:dyDescent="0.3">
      <c r="A251" s="35">
        <v>48152</v>
      </c>
      <c r="C251" s="6">
        <f t="shared" si="6"/>
        <v>73.052033170549123</v>
      </c>
      <c r="D251" s="6">
        <f t="shared" si="7"/>
        <v>-4.4823810208454802</v>
      </c>
      <c r="E251" s="6">
        <f t="shared" si="8"/>
        <v>150.58644736194373</v>
      </c>
    </row>
    <row r="252" spans="1:5" x14ac:dyDescent="0.3">
      <c r="A252" s="35">
        <v>48182</v>
      </c>
      <c r="C252" s="6">
        <f t="shared" si="6"/>
        <v>72.323995632284266</v>
      </c>
      <c r="D252" s="6">
        <f t="shared" si="7"/>
        <v>-5.8294983464500802</v>
      </c>
      <c r="E252" s="6">
        <f t="shared" si="8"/>
        <v>150.4774896110186</v>
      </c>
    </row>
    <row r="253" spans="1:5" x14ac:dyDescent="0.3">
      <c r="A253" s="35">
        <v>48213</v>
      </c>
      <c r="C253" s="6">
        <f t="shared" si="6"/>
        <v>76.938125773530359</v>
      </c>
      <c r="D253" s="6">
        <f t="shared" si="7"/>
        <v>-1.6185496615546384</v>
      </c>
      <c r="E253" s="6">
        <f t="shared" si="8"/>
        <v>155.49480120861534</v>
      </c>
    </row>
    <row r="254" spans="1:5" x14ac:dyDescent="0.3">
      <c r="A254" s="35">
        <v>48244</v>
      </c>
      <c r="C254" s="6">
        <f t="shared" si="6"/>
        <v>81.156748370395349</v>
      </c>
      <c r="D254" s="6">
        <f t="shared" si="7"/>
        <v>2.2184127938613472</v>
      </c>
      <c r="E254" s="6">
        <f t="shared" si="8"/>
        <v>160.09508394692935</v>
      </c>
    </row>
    <row r="255" spans="1:5" x14ac:dyDescent="0.3">
      <c r="A255" s="35">
        <v>48273</v>
      </c>
      <c r="C255" s="6">
        <f t="shared" si="6"/>
        <v>83.885824222348589</v>
      </c>
      <c r="D255" s="6">
        <f t="shared" si="7"/>
        <v>4.5912897187013186</v>
      </c>
      <c r="E255" s="6">
        <f t="shared" si="8"/>
        <v>163.18035872599586</v>
      </c>
    </row>
    <row r="256" spans="1:5" x14ac:dyDescent="0.3">
      <c r="A256" s="35">
        <v>48304</v>
      </c>
      <c r="C256" s="6">
        <f t="shared" si="6"/>
        <v>83.077492472485744</v>
      </c>
      <c r="D256" s="6">
        <f t="shared" si="7"/>
        <v>3.3786861112884452</v>
      </c>
      <c r="E256" s="6">
        <f t="shared" si="8"/>
        <v>162.77629883368303</v>
      </c>
    </row>
    <row r="257" spans="1:5" x14ac:dyDescent="0.3">
      <c r="A257" s="35">
        <v>48334</v>
      </c>
      <c r="C257" s="6">
        <f t="shared" si="6"/>
        <v>82.173284513539329</v>
      </c>
      <c r="D257" s="6">
        <f t="shared" si="7"/>
        <v>2.1078310759973533</v>
      </c>
      <c r="E257" s="6">
        <f t="shared" si="8"/>
        <v>162.2387379510813</v>
      </c>
    </row>
    <row r="258" spans="1:5" x14ac:dyDescent="0.3">
      <c r="A258" s="35">
        <v>48365</v>
      </c>
      <c r="C258" s="6">
        <f t="shared" si="6"/>
        <v>76.749477974640683</v>
      </c>
      <c r="D258" s="6">
        <f t="shared" si="7"/>
        <v>-3.7060962973827145</v>
      </c>
      <c r="E258" s="6">
        <f t="shared" si="8"/>
        <v>157.20505224666408</v>
      </c>
    </row>
    <row r="259" spans="1:5" x14ac:dyDescent="0.3">
      <c r="A259" s="35">
        <v>48395</v>
      </c>
      <c r="C259" s="6">
        <f t="shared" si="6"/>
        <v>73.755610518296422</v>
      </c>
      <c r="D259" s="6">
        <f t="shared" si="7"/>
        <v>-7.0648593474466566</v>
      </c>
      <c r="E259" s="6">
        <f t="shared" si="8"/>
        <v>154.5760803840395</v>
      </c>
    </row>
    <row r="260" spans="1:5" x14ac:dyDescent="0.3">
      <c r="A260" s="35">
        <v>48426</v>
      </c>
      <c r="C260" s="6">
        <f t="shared" si="6"/>
        <v>71.728674523829156</v>
      </c>
      <c r="D260" s="6">
        <f t="shared" si="7"/>
        <v>-9.4800763105919117</v>
      </c>
      <c r="E260" s="6">
        <f t="shared" si="8"/>
        <v>152.93742535825021</v>
      </c>
    </row>
    <row r="261" spans="1:5" x14ac:dyDescent="0.3">
      <c r="A261" s="35">
        <v>48457</v>
      </c>
      <c r="C261" s="6">
        <f t="shared" si="6"/>
        <v>71.367345918829244</v>
      </c>
      <c r="D261" s="6">
        <f t="shared" si="7"/>
        <v>-10.216680032959815</v>
      </c>
      <c r="E261" s="6">
        <f t="shared" si="8"/>
        <v>152.95137187061829</v>
      </c>
    </row>
    <row r="262" spans="1:5" x14ac:dyDescent="0.3">
      <c r="A262" s="35">
        <v>48487</v>
      </c>
      <c r="C262" s="6">
        <f t="shared" si="6"/>
        <v>73.548815530078969</v>
      </c>
      <c r="D262" s="6">
        <f t="shared" si="7"/>
        <v>-8.3975761954224737</v>
      </c>
      <c r="E262" s="6">
        <f t="shared" si="8"/>
        <v>155.4952072555804</v>
      </c>
    </row>
    <row r="263" spans="1:5" x14ac:dyDescent="0.3">
      <c r="A263" s="35">
        <v>48518</v>
      </c>
      <c r="C263" s="6">
        <f t="shared" si="6"/>
        <v>72.478908066870531</v>
      </c>
      <c r="D263" s="6">
        <f t="shared" si="7"/>
        <v>-9.8531065826409474</v>
      </c>
      <c r="E263" s="6">
        <f t="shared" si="8"/>
        <v>154.81092271638201</v>
      </c>
    </row>
    <row r="264" spans="1:5" x14ac:dyDescent="0.3">
      <c r="A264" s="35">
        <v>48548</v>
      </c>
      <c r="C264" s="6">
        <f t="shared" si="6"/>
        <v>71.750870528605674</v>
      </c>
      <c r="D264" s="6">
        <f t="shared" si="7"/>
        <v>-11.177078973364672</v>
      </c>
      <c r="E264" s="6">
        <f t="shared" si="8"/>
        <v>154.67882003057602</v>
      </c>
    </row>
    <row r="265" spans="1:5" x14ac:dyDescent="0.3">
      <c r="A265" s="35">
        <v>48579</v>
      </c>
      <c r="C265" s="6">
        <f t="shared" si="6"/>
        <v>76.365000669851767</v>
      </c>
      <c r="D265" s="6">
        <f t="shared" si="7"/>
        <v>-6.9535729088943867</v>
      </c>
      <c r="E265" s="6">
        <f t="shared" si="8"/>
        <v>159.68357424859792</v>
      </c>
    </row>
    <row r="266" spans="1:5" x14ac:dyDescent="0.3">
      <c r="A266" s="35">
        <v>48610</v>
      </c>
      <c r="C266" s="6">
        <f t="shared" si="6"/>
        <v>80.583623266716756</v>
      </c>
      <c r="D266" s="6">
        <f t="shared" si="7"/>
        <v>-3.104986776834707</v>
      </c>
      <c r="E266" s="6">
        <f t="shared" si="8"/>
        <v>164.27223331026823</v>
      </c>
    </row>
    <row r="267" spans="1:5" x14ac:dyDescent="0.3">
      <c r="A267" s="35">
        <v>48638</v>
      </c>
      <c r="C267" s="6">
        <f t="shared" si="6"/>
        <v>83.218593054809531</v>
      </c>
      <c r="D267" s="6">
        <f t="shared" si="7"/>
        <v>-0.80360503426926755</v>
      </c>
      <c r="E267" s="6">
        <f t="shared" si="8"/>
        <v>167.24079114388832</v>
      </c>
    </row>
    <row r="268" spans="1:5" x14ac:dyDescent="0.3">
      <c r="A268" s="35">
        <v>48669</v>
      </c>
      <c r="C268" s="6">
        <f t="shared" si="6"/>
        <v>82.504367368807152</v>
      </c>
      <c r="D268" s="6">
        <f t="shared" si="7"/>
        <v>-1.92197078332579</v>
      </c>
      <c r="E268" s="6">
        <f t="shared" si="8"/>
        <v>166.93070552094008</v>
      </c>
    </row>
    <row r="269" spans="1:5" x14ac:dyDescent="0.3">
      <c r="A269" s="35">
        <v>48699</v>
      </c>
      <c r="C269" s="6">
        <f t="shared" si="6"/>
        <v>81.600159409860737</v>
      </c>
      <c r="D269" s="6">
        <f t="shared" si="7"/>
        <v>-3.1820558561649364</v>
      </c>
      <c r="E269" s="6">
        <f t="shared" si="8"/>
        <v>166.38237467588641</v>
      </c>
    </row>
    <row r="270" spans="1:5" x14ac:dyDescent="0.3">
      <c r="A270" s="35">
        <v>48730</v>
      </c>
      <c r="C270" s="6">
        <f t="shared" si="6"/>
        <v>76.176352870962091</v>
      </c>
      <c r="D270" s="6">
        <f t="shared" si="7"/>
        <v>-8.9846609968033846</v>
      </c>
      <c r="E270" s="6">
        <f t="shared" si="8"/>
        <v>161.33736673872755</v>
      </c>
    </row>
    <row r="271" spans="1:5" x14ac:dyDescent="0.3">
      <c r="A271" s="35">
        <v>48760</v>
      </c>
      <c r="C271" s="6">
        <f t="shared" si="6"/>
        <v>73.18248541461783</v>
      </c>
      <c r="D271" s="6">
        <f t="shared" si="7"/>
        <v>-12.33295955882852</v>
      </c>
      <c r="E271" s="6">
        <f t="shared" si="8"/>
        <v>158.69793038806418</v>
      </c>
    </row>
    <row r="272" spans="1:5" x14ac:dyDescent="0.3">
      <c r="A272" s="35">
        <v>48791</v>
      </c>
      <c r="C272" s="6">
        <f t="shared" si="6"/>
        <v>71.155549420150564</v>
      </c>
      <c r="D272" s="6">
        <f t="shared" si="7"/>
        <v>-14.737173665179526</v>
      </c>
      <c r="E272" s="6">
        <f t="shared" si="8"/>
        <v>157.04827250548067</v>
      </c>
    </row>
    <row r="273" spans="1:5" x14ac:dyDescent="0.3">
      <c r="A273" s="35">
        <v>48822</v>
      </c>
      <c r="C273" s="6">
        <f t="shared" ref="C273:C336" si="9">_xlfn.FORECAST.ETS(A273,$B$2:$B$143,$A$2:$A$143,1,1)</f>
        <v>70.794220815150652</v>
      </c>
      <c r="D273" s="6">
        <f t="shared" ref="D273:D336" si="10">C273-_xlfn.FORECAST.ETS.CONFINT(A273,$B$2:$B$143,$A$2:$A$143,0.95,1,1)</f>
        <v>-15.463270401263799</v>
      </c>
      <c r="E273" s="6">
        <f t="shared" ref="E273:E336" si="11">C273+_xlfn.FORECAST.ETS.CONFINT(A273,$B$2:$B$143,$A$2:$A$143,0.95,1,1)</f>
        <v>157.0517120315651</v>
      </c>
    </row>
    <row r="274" spans="1:5" x14ac:dyDescent="0.3">
      <c r="A274" s="35">
        <v>48852</v>
      </c>
      <c r="C274" s="6">
        <f t="shared" si="9"/>
        <v>72.975690426400377</v>
      </c>
      <c r="D274" s="6">
        <f t="shared" si="10"/>
        <v>-13.634138163186634</v>
      </c>
      <c r="E274" s="6">
        <f t="shared" si="11"/>
        <v>159.58551901598739</v>
      </c>
    </row>
    <row r="275" spans="1:5" x14ac:dyDescent="0.3">
      <c r="A275" s="35">
        <v>48883</v>
      </c>
      <c r="C275" s="6">
        <f t="shared" si="9"/>
        <v>71.905782963191939</v>
      </c>
      <c r="D275" s="6">
        <f t="shared" si="10"/>
        <v>-15.079121792746108</v>
      </c>
      <c r="E275" s="6">
        <f t="shared" si="11"/>
        <v>158.89068771912997</v>
      </c>
    </row>
    <row r="276" spans="1:5" x14ac:dyDescent="0.3">
      <c r="A276" s="35">
        <v>48913</v>
      </c>
      <c r="C276" s="6">
        <f t="shared" si="9"/>
        <v>71.177745424927082</v>
      </c>
      <c r="D276" s="6">
        <f t="shared" si="10"/>
        <v>-16.383555471184863</v>
      </c>
      <c r="E276" s="6">
        <f t="shared" si="11"/>
        <v>158.73904632103904</v>
      </c>
    </row>
    <row r="277" spans="1:5" x14ac:dyDescent="0.3">
      <c r="A277" s="35">
        <v>48944</v>
      </c>
      <c r="C277" s="6">
        <f t="shared" si="9"/>
        <v>75.791875566173175</v>
      </c>
      <c r="D277" s="6">
        <f t="shared" si="10"/>
        <v>-12.149597762290412</v>
      </c>
      <c r="E277" s="6">
        <f t="shared" si="11"/>
        <v>163.73334889463678</v>
      </c>
    </row>
    <row r="278" spans="1:5" x14ac:dyDescent="0.3">
      <c r="A278" s="35">
        <v>48975</v>
      </c>
      <c r="C278" s="6">
        <f t="shared" si="9"/>
        <v>80.010498163038164</v>
      </c>
      <c r="D278" s="6">
        <f t="shared" si="10"/>
        <v>-8.2913368422231031</v>
      </c>
      <c r="E278" s="6">
        <f t="shared" si="11"/>
        <v>168.31233316829943</v>
      </c>
    </row>
    <row r="279" spans="1:5" x14ac:dyDescent="0.3">
      <c r="A279" s="35">
        <v>49003</v>
      </c>
      <c r="C279" s="6">
        <f t="shared" si="9"/>
        <v>82.645467951130939</v>
      </c>
      <c r="D279" s="6">
        <f t="shared" si="10"/>
        <v>-5.9813282220321042</v>
      </c>
      <c r="E279" s="6">
        <f t="shared" si="11"/>
        <v>171.272264124294</v>
      </c>
    </row>
    <row r="280" spans="1:5" x14ac:dyDescent="0.3">
      <c r="A280" s="35">
        <v>49034</v>
      </c>
      <c r="C280" s="6">
        <f t="shared" si="9"/>
        <v>81.93124226512856</v>
      </c>
      <c r="D280" s="6">
        <f t="shared" si="10"/>
        <v>-7.0893632837908029</v>
      </c>
      <c r="E280" s="6">
        <f t="shared" si="11"/>
        <v>170.95184781404794</v>
      </c>
    </row>
    <row r="281" spans="1:5" x14ac:dyDescent="0.3">
      <c r="A281" s="35">
        <v>49064</v>
      </c>
      <c r="C281" s="6">
        <f t="shared" si="9"/>
        <v>81.027034306182145</v>
      </c>
      <c r="D281" s="6">
        <f t="shared" si="10"/>
        <v>-8.3404579289856997</v>
      </c>
      <c r="E281" s="6">
        <f t="shared" si="11"/>
        <v>170.39452654134999</v>
      </c>
    </row>
    <row r="282" spans="1:5" x14ac:dyDescent="0.3">
      <c r="A282" s="35">
        <v>49095</v>
      </c>
      <c r="C282" s="6">
        <f t="shared" si="9"/>
        <v>75.603227767283499</v>
      </c>
      <c r="D282" s="6">
        <f t="shared" si="10"/>
        <v>-14.133602731472237</v>
      </c>
      <c r="E282" s="6">
        <f t="shared" si="11"/>
        <v>165.34005826603925</v>
      </c>
    </row>
    <row r="283" spans="1:5" x14ac:dyDescent="0.3">
      <c r="A283" s="35">
        <v>49125</v>
      </c>
      <c r="C283" s="6">
        <f t="shared" si="9"/>
        <v>72.609360310939238</v>
      </c>
      <c r="D283" s="6">
        <f t="shared" si="10"/>
        <v>-17.473149499338703</v>
      </c>
      <c r="E283" s="6">
        <f t="shared" si="11"/>
        <v>162.69187012121716</v>
      </c>
    </row>
    <row r="284" spans="1:5" x14ac:dyDescent="0.3">
      <c r="A284" s="35">
        <v>49156</v>
      </c>
      <c r="C284" s="6">
        <f t="shared" si="9"/>
        <v>70.582424316471972</v>
      </c>
      <c r="D284" s="6">
        <f t="shared" si="10"/>
        <v>-19.868153197792694</v>
      </c>
      <c r="E284" s="6">
        <f t="shared" si="11"/>
        <v>161.03300183073662</v>
      </c>
    </row>
    <row r="285" spans="1:5" x14ac:dyDescent="0.3">
      <c r="A285" s="35">
        <v>49187</v>
      </c>
      <c r="C285" s="6">
        <f t="shared" si="9"/>
        <v>70.22109571147206</v>
      </c>
      <c r="D285" s="6">
        <f t="shared" si="10"/>
        <v>-20.585446590107054</v>
      </c>
      <c r="E285" s="6">
        <f t="shared" si="11"/>
        <v>161.02763801305116</v>
      </c>
    </row>
    <row r="286" spans="1:5" x14ac:dyDescent="0.3">
      <c r="A286" s="35">
        <v>49217</v>
      </c>
      <c r="C286" s="6">
        <f t="shared" si="9"/>
        <v>72.402565322721784</v>
      </c>
      <c r="D286" s="6">
        <f t="shared" si="10"/>
        <v>-18.747904696747824</v>
      </c>
      <c r="E286" s="6">
        <f t="shared" si="11"/>
        <v>163.55303534219138</v>
      </c>
    </row>
    <row r="287" spans="1:5" x14ac:dyDescent="0.3">
      <c r="A287" s="35">
        <v>49248</v>
      </c>
      <c r="C287" s="6">
        <f t="shared" si="9"/>
        <v>71.332657859513347</v>
      </c>
      <c r="D287" s="6">
        <f t="shared" si="10"/>
        <v>-20.184036361899487</v>
      </c>
      <c r="E287" s="6">
        <f t="shared" si="11"/>
        <v>162.84935208092617</v>
      </c>
    </row>
    <row r="288" spans="1:5" x14ac:dyDescent="0.3">
      <c r="A288" s="35">
        <v>49278</v>
      </c>
      <c r="C288" s="6">
        <f t="shared" si="9"/>
        <v>70.60462032124849</v>
      </c>
      <c r="D288" s="6">
        <f t="shared" si="10"/>
        <v>-21.471757316528553</v>
      </c>
      <c r="E288" s="6">
        <f t="shared" si="11"/>
        <v>162.68099795902555</v>
      </c>
    </row>
    <row r="289" spans="1:5" x14ac:dyDescent="0.3">
      <c r="A289" s="35">
        <v>49309</v>
      </c>
      <c r="C289" s="6">
        <f t="shared" si="9"/>
        <v>75.218750462494583</v>
      </c>
      <c r="D289" s="6">
        <f t="shared" si="10"/>
        <v>-17.228998126214819</v>
      </c>
      <c r="E289" s="6">
        <f t="shared" si="11"/>
        <v>167.66649905120397</v>
      </c>
    </row>
    <row r="290" spans="1:5" x14ac:dyDescent="0.3">
      <c r="A290" s="35">
        <v>49340</v>
      </c>
      <c r="C290" s="6">
        <f t="shared" si="9"/>
        <v>79.437373059359572</v>
      </c>
      <c r="D290" s="6">
        <f t="shared" si="10"/>
        <v>-13.362592167863966</v>
      </c>
      <c r="E290" s="6">
        <f t="shared" si="11"/>
        <v>172.23733828658311</v>
      </c>
    </row>
    <row r="291" spans="1:5" x14ac:dyDescent="0.3">
      <c r="A291" s="35">
        <v>49368</v>
      </c>
      <c r="C291" s="6">
        <f t="shared" si="9"/>
        <v>82.072342847452347</v>
      </c>
      <c r="D291" s="6">
        <f t="shared" si="10"/>
        <v>-11.04531517833864</v>
      </c>
      <c r="E291" s="6">
        <f t="shared" si="11"/>
        <v>175.19000087324332</v>
      </c>
    </row>
    <row r="292" spans="1:5" x14ac:dyDescent="0.3">
      <c r="A292" s="35">
        <v>49399</v>
      </c>
      <c r="C292" s="6">
        <f t="shared" si="9"/>
        <v>81.358117161449968</v>
      </c>
      <c r="D292" s="6">
        <f t="shared" si="10"/>
        <v>-12.144639646623489</v>
      </c>
      <c r="E292" s="6">
        <f t="shared" si="11"/>
        <v>174.86087396952342</v>
      </c>
    </row>
    <row r="293" spans="1:5" x14ac:dyDescent="0.3">
      <c r="A293" s="35">
        <v>49429</v>
      </c>
      <c r="C293" s="6">
        <f t="shared" si="9"/>
        <v>80.453909202503553</v>
      </c>
      <c r="D293" s="6">
        <f t="shared" si="10"/>
        <v>-13.388147695667286</v>
      </c>
      <c r="E293" s="6">
        <f t="shared" si="11"/>
        <v>174.29596610067438</v>
      </c>
    </row>
    <row r="294" spans="1:5" x14ac:dyDescent="0.3">
      <c r="A294" s="35">
        <v>49460</v>
      </c>
      <c r="C294" s="6">
        <f t="shared" si="9"/>
        <v>75.030102663604907</v>
      </c>
      <c r="D294" s="6">
        <f t="shared" si="10"/>
        <v>-19.173303358296565</v>
      </c>
      <c r="E294" s="6">
        <f t="shared" si="11"/>
        <v>169.23350868550637</v>
      </c>
    </row>
    <row r="295" spans="1:5" x14ac:dyDescent="0.3">
      <c r="A295" s="35">
        <v>49490</v>
      </c>
      <c r="C295" s="6">
        <f t="shared" si="9"/>
        <v>72.036235207260646</v>
      </c>
      <c r="D295" s="6">
        <f t="shared" si="10"/>
        <v>-22.505453815162014</v>
      </c>
      <c r="E295" s="6">
        <f t="shared" si="11"/>
        <v>166.5779242296833</v>
      </c>
    </row>
    <row r="296" spans="1:5" x14ac:dyDescent="0.3">
      <c r="A296" s="35">
        <v>49521</v>
      </c>
      <c r="C296" s="6">
        <f t="shared" si="9"/>
        <v>70.00929921279338</v>
      </c>
      <c r="D296" s="6">
        <f t="shared" si="10"/>
        <v>-24.892667957522036</v>
      </c>
      <c r="E296" s="6">
        <f t="shared" si="11"/>
        <v>164.9112663831088</v>
      </c>
    </row>
    <row r="297" spans="1:5" x14ac:dyDescent="0.3">
      <c r="A297" s="35">
        <v>49552</v>
      </c>
      <c r="C297" s="6">
        <f t="shared" si="9"/>
        <v>69.647970607793468</v>
      </c>
      <c r="D297" s="6">
        <f t="shared" si="10"/>
        <v>-25.602510607339013</v>
      </c>
      <c r="E297" s="6">
        <f t="shared" si="11"/>
        <v>164.89845182292595</v>
      </c>
    </row>
    <row r="298" spans="1:5" x14ac:dyDescent="0.3">
      <c r="A298" s="35">
        <v>49582</v>
      </c>
      <c r="C298" s="6">
        <f t="shared" si="9"/>
        <v>71.829440219043192</v>
      </c>
      <c r="D298" s="6">
        <f t="shared" si="10"/>
        <v>-23.757846205162878</v>
      </c>
      <c r="E298" s="6">
        <f t="shared" si="11"/>
        <v>167.41672664324926</v>
      </c>
    </row>
    <row r="299" spans="1:5" x14ac:dyDescent="0.3">
      <c r="A299" s="35">
        <v>49613</v>
      </c>
      <c r="C299" s="6">
        <f t="shared" si="9"/>
        <v>70.759532755834755</v>
      </c>
      <c r="D299" s="6">
        <f t="shared" si="10"/>
        <v>-25.186475568906886</v>
      </c>
      <c r="E299" s="6">
        <f t="shared" si="11"/>
        <v>166.70554108057638</v>
      </c>
    </row>
    <row r="300" spans="1:5" x14ac:dyDescent="0.3">
      <c r="A300" s="35">
        <v>49643</v>
      </c>
      <c r="C300" s="6">
        <f t="shared" si="9"/>
        <v>70.031495217569898</v>
      </c>
      <c r="D300" s="6">
        <f t="shared" si="10"/>
        <v>-26.459744805463714</v>
      </c>
      <c r="E300" s="6">
        <f t="shared" si="11"/>
        <v>166.52273524060351</v>
      </c>
    </row>
    <row r="301" spans="1:5" x14ac:dyDescent="0.3">
      <c r="A301" s="35">
        <v>49674</v>
      </c>
      <c r="C301" s="6">
        <f t="shared" si="9"/>
        <v>74.645625358815991</v>
      </c>
      <c r="D301" s="6">
        <f t="shared" si="10"/>
        <v>-22.209503812406055</v>
      </c>
      <c r="E301" s="6">
        <f t="shared" si="11"/>
        <v>171.50075453003802</v>
      </c>
    </row>
    <row r="302" spans="1:5" x14ac:dyDescent="0.3">
      <c r="A302" s="35">
        <v>49705</v>
      </c>
      <c r="C302" s="6">
        <f t="shared" si="9"/>
        <v>78.86424795568098</v>
      </c>
      <c r="D302" s="6">
        <f t="shared" si="10"/>
        <v>-18.336177832534048</v>
      </c>
      <c r="E302" s="6">
        <f t="shared" si="11"/>
        <v>176.06467374389601</v>
      </c>
    </row>
    <row r="303" spans="1:5" x14ac:dyDescent="0.3">
      <c r="A303" s="35">
        <v>49734</v>
      </c>
      <c r="C303" s="6">
        <f t="shared" si="9"/>
        <v>81.593323807634221</v>
      </c>
      <c r="D303" s="6">
        <f t="shared" si="10"/>
        <v>-15.929722859831529</v>
      </c>
      <c r="E303" s="6">
        <f t="shared" si="11"/>
        <v>179.11637047509998</v>
      </c>
    </row>
    <row r="304" spans="1:5" x14ac:dyDescent="0.3">
      <c r="A304" s="35">
        <v>49765</v>
      </c>
      <c r="C304" s="6">
        <f t="shared" si="9"/>
        <v>80.784992057771376</v>
      </c>
      <c r="D304" s="6">
        <f t="shared" si="10"/>
        <v>-17.104636651171717</v>
      </c>
      <c r="E304" s="6">
        <f t="shared" si="11"/>
        <v>178.67462076671447</v>
      </c>
    </row>
    <row r="305" spans="1:5" x14ac:dyDescent="0.3">
      <c r="A305" s="35">
        <v>49795</v>
      </c>
      <c r="C305" s="6">
        <f t="shared" si="9"/>
        <v>79.880784098824961</v>
      </c>
      <c r="D305" s="6">
        <f t="shared" si="10"/>
        <v>-18.341686999193541</v>
      </c>
      <c r="E305" s="6">
        <f t="shared" si="11"/>
        <v>178.10325519684346</v>
      </c>
    </row>
    <row r="306" spans="1:5" x14ac:dyDescent="0.3">
      <c r="A306" s="35">
        <v>49826</v>
      </c>
      <c r="C306" s="6">
        <f t="shared" si="9"/>
        <v>74.456977559926315</v>
      </c>
      <c r="D306" s="6">
        <f t="shared" si="10"/>
        <v>-24.120038205597282</v>
      </c>
      <c r="E306" s="6">
        <f t="shared" si="11"/>
        <v>173.0339933254499</v>
      </c>
    </row>
    <row r="307" spans="1:5" x14ac:dyDescent="0.3">
      <c r="A307" s="35">
        <v>49856</v>
      </c>
      <c r="C307" s="6">
        <f t="shared" si="9"/>
        <v>71.463110103582054</v>
      </c>
      <c r="D307" s="6">
        <f t="shared" si="10"/>
        <v>-27.445885327792269</v>
      </c>
      <c r="E307" s="6">
        <f t="shared" si="11"/>
        <v>170.37210553495638</v>
      </c>
    </row>
    <row r="308" spans="1:5" x14ac:dyDescent="0.3">
      <c r="A308" s="35">
        <v>49887</v>
      </c>
      <c r="C308" s="6">
        <f t="shared" si="9"/>
        <v>69.436174109114788</v>
      </c>
      <c r="D308" s="6">
        <f t="shared" si="10"/>
        <v>-29.826457123208456</v>
      </c>
      <c r="E308" s="6">
        <f t="shared" si="11"/>
        <v>168.69880534143803</v>
      </c>
    </row>
    <row r="309" spans="1:5" x14ac:dyDescent="0.3">
      <c r="A309" s="35">
        <v>49918</v>
      </c>
      <c r="C309" s="6">
        <f t="shared" si="9"/>
        <v>69.074845504114876</v>
      </c>
      <c r="D309" s="6">
        <f t="shared" si="10"/>
        <v>-30.529942591354796</v>
      </c>
      <c r="E309" s="6">
        <f t="shared" si="11"/>
        <v>168.67963359958455</v>
      </c>
    </row>
    <row r="310" spans="1:5" x14ac:dyDescent="0.3">
      <c r="A310" s="35">
        <v>49948</v>
      </c>
      <c r="C310" s="6">
        <f t="shared" si="9"/>
        <v>71.2563151153646</v>
      </c>
      <c r="D310" s="6">
        <f t="shared" si="10"/>
        <v>-28.679197649581567</v>
      </c>
      <c r="E310" s="6">
        <f t="shared" si="11"/>
        <v>171.19182788031077</v>
      </c>
    </row>
    <row r="311" spans="1:5" x14ac:dyDescent="0.3">
      <c r="A311" s="35">
        <v>49979</v>
      </c>
      <c r="C311" s="6">
        <f t="shared" si="9"/>
        <v>70.186407652156163</v>
      </c>
      <c r="D311" s="6">
        <f t="shared" si="10"/>
        <v>-30.10141868715175</v>
      </c>
      <c r="E311" s="6">
        <f t="shared" si="11"/>
        <v>170.47423399146408</v>
      </c>
    </row>
    <row r="312" spans="1:5" x14ac:dyDescent="0.3">
      <c r="A312" s="35">
        <v>50009</v>
      </c>
      <c r="C312" s="6">
        <f t="shared" si="9"/>
        <v>69.458370113891306</v>
      </c>
      <c r="D312" s="6">
        <f t="shared" si="10"/>
        <v>-31.362076925586038</v>
      </c>
      <c r="E312" s="6">
        <f t="shared" si="11"/>
        <v>170.27881715336866</v>
      </c>
    </row>
    <row r="313" spans="1:5" x14ac:dyDescent="0.3">
      <c r="A313" s="35">
        <v>50040</v>
      </c>
      <c r="C313" s="6">
        <f t="shared" si="9"/>
        <v>74.072500255137399</v>
      </c>
      <c r="D313" s="6">
        <f t="shared" si="10"/>
        <v>-27.105427643666971</v>
      </c>
      <c r="E313" s="6">
        <f t="shared" si="11"/>
        <v>175.25042815394175</v>
      </c>
    </row>
    <row r="314" spans="1:5" x14ac:dyDescent="0.3">
      <c r="A314" s="35">
        <v>50071</v>
      </c>
      <c r="C314" s="6">
        <f t="shared" si="9"/>
        <v>78.291122852002388</v>
      </c>
      <c r="D314" s="6">
        <f t="shared" si="10"/>
        <v>-23.226179253410663</v>
      </c>
      <c r="E314" s="6">
        <f t="shared" si="11"/>
        <v>179.80842495741544</v>
      </c>
    </row>
    <row r="315" spans="1:5" x14ac:dyDescent="0.3">
      <c r="A315" s="35">
        <v>50099</v>
      </c>
      <c r="C315" s="6">
        <f t="shared" si="9"/>
        <v>80.926092640095163</v>
      </c>
      <c r="D315" s="6">
        <f t="shared" si="10"/>
        <v>-20.897432402399417</v>
      </c>
      <c r="E315" s="6">
        <f t="shared" si="11"/>
        <v>182.74961768258976</v>
      </c>
    </row>
    <row r="316" spans="1:5" x14ac:dyDescent="0.3">
      <c r="A316" s="35">
        <v>50130</v>
      </c>
      <c r="C316" s="6">
        <f t="shared" si="9"/>
        <v>80.211866954092784</v>
      </c>
      <c r="D316" s="6">
        <f t="shared" si="10"/>
        <v>-21.982999483744678</v>
      </c>
      <c r="E316" s="6">
        <f t="shared" si="11"/>
        <v>182.40673339193023</v>
      </c>
    </row>
    <row r="317" spans="1:5" x14ac:dyDescent="0.3">
      <c r="A317" s="35">
        <v>50160</v>
      </c>
      <c r="C317" s="6">
        <f t="shared" si="9"/>
        <v>79.307658995146369</v>
      </c>
      <c r="D317" s="6">
        <f t="shared" si="10"/>
        <v>-23.214514729973047</v>
      </c>
      <c r="E317" s="6">
        <f t="shared" si="11"/>
        <v>181.82983272026578</v>
      </c>
    </row>
    <row r="318" spans="1:5" x14ac:dyDescent="0.3">
      <c r="A318" s="35">
        <v>50191</v>
      </c>
      <c r="C318" s="6">
        <f t="shared" si="9"/>
        <v>73.883852456247723</v>
      </c>
      <c r="D318" s="6">
        <f t="shared" si="10"/>
        <v>-28.987030795747998</v>
      </c>
      <c r="E318" s="6">
        <f t="shared" si="11"/>
        <v>176.75473570824346</v>
      </c>
    </row>
    <row r="319" spans="1:5" x14ac:dyDescent="0.3">
      <c r="A319" s="35">
        <v>50221</v>
      </c>
      <c r="C319" s="6">
        <f t="shared" si="9"/>
        <v>70.889984999903461</v>
      </c>
      <c r="D319" s="6">
        <f t="shared" si="10"/>
        <v>-32.30746988910235</v>
      </c>
      <c r="E319" s="6">
        <f t="shared" si="11"/>
        <v>174.08743988890927</v>
      </c>
    </row>
    <row r="320" spans="1:5" x14ac:dyDescent="0.3">
      <c r="A320" s="35">
        <v>50252</v>
      </c>
      <c r="C320" s="6">
        <f t="shared" si="9"/>
        <v>68.863049005436196</v>
      </c>
      <c r="D320" s="6">
        <f t="shared" si="10"/>
        <v>-34.682340131530353</v>
      </c>
      <c r="E320" s="6">
        <f t="shared" si="11"/>
        <v>172.40843814240276</v>
      </c>
    </row>
    <row r="321" spans="1:5" x14ac:dyDescent="0.3">
      <c r="A321" s="35">
        <v>50283</v>
      </c>
      <c r="C321" s="6">
        <f t="shared" si="9"/>
        <v>68.501720400436284</v>
      </c>
      <c r="D321" s="6">
        <f t="shared" si="10"/>
        <v>-35.380366236346021</v>
      </c>
      <c r="E321" s="6">
        <f t="shared" si="11"/>
        <v>172.38380703721859</v>
      </c>
    </row>
    <row r="322" spans="1:5" x14ac:dyDescent="0.3">
      <c r="A322" s="35">
        <v>50313</v>
      </c>
      <c r="C322" s="6">
        <f t="shared" si="9"/>
        <v>70.683190011686008</v>
      </c>
      <c r="D322" s="6">
        <f t="shared" si="10"/>
        <v>-33.524397147190655</v>
      </c>
      <c r="E322" s="6">
        <f t="shared" si="11"/>
        <v>174.89077717056267</v>
      </c>
    </row>
    <row r="323" spans="1:5" x14ac:dyDescent="0.3">
      <c r="A323" s="35">
        <v>50344</v>
      </c>
      <c r="C323" s="6">
        <f t="shared" si="9"/>
        <v>69.613282548477571</v>
      </c>
      <c r="D323" s="6">
        <f t="shared" si="10"/>
        <v>-34.941109976213014</v>
      </c>
      <c r="E323" s="6">
        <f t="shared" si="11"/>
        <v>174.16767507316814</v>
      </c>
    </row>
    <row r="324" spans="1:5" x14ac:dyDescent="0.3">
      <c r="A324" s="35">
        <v>50374</v>
      </c>
      <c r="C324" s="6">
        <f t="shared" si="9"/>
        <v>68.885245010212714</v>
      </c>
      <c r="D324" s="6">
        <f t="shared" si="10"/>
        <v>-36.190678106468809</v>
      </c>
      <c r="E324" s="6">
        <f t="shared" si="11"/>
        <v>173.96116812689422</v>
      </c>
    </row>
    <row r="325" spans="1:5" x14ac:dyDescent="0.3">
      <c r="A325" s="35">
        <v>50405</v>
      </c>
      <c r="C325" s="6">
        <f t="shared" si="9"/>
        <v>73.499375151458807</v>
      </c>
      <c r="D325" s="6">
        <f t="shared" si="10"/>
        <v>-31.928506550878339</v>
      </c>
      <c r="E325" s="6">
        <f t="shared" si="11"/>
        <v>178.92725685379594</v>
      </c>
    </row>
    <row r="326" spans="1:5" x14ac:dyDescent="0.3">
      <c r="A326" s="35">
        <v>50436</v>
      </c>
      <c r="C326" s="6">
        <f t="shared" si="9"/>
        <v>77.717997748323796</v>
      </c>
      <c r="D326" s="6">
        <f t="shared" si="10"/>
        <v>-28.0441598789875</v>
      </c>
      <c r="E326" s="6">
        <f t="shared" si="11"/>
        <v>183.48015537563509</v>
      </c>
    </row>
    <row r="327" spans="1:5" x14ac:dyDescent="0.3">
      <c r="A327" s="35">
        <v>50464</v>
      </c>
      <c r="C327" s="6">
        <f t="shared" si="9"/>
        <v>80.352967536416571</v>
      </c>
      <c r="D327" s="6">
        <f t="shared" si="10"/>
        <v>-25.710856603458652</v>
      </c>
      <c r="E327" s="6">
        <f t="shared" si="11"/>
        <v>186.41679167629178</v>
      </c>
    </row>
    <row r="328" spans="1:5" x14ac:dyDescent="0.3">
      <c r="A328" s="35">
        <v>50495</v>
      </c>
      <c r="C328" s="6">
        <f t="shared" si="9"/>
        <v>79.638741850414192</v>
      </c>
      <c r="D328" s="6">
        <f t="shared" si="10"/>
        <v>-26.790954958718743</v>
      </c>
      <c r="E328" s="6">
        <f t="shared" si="11"/>
        <v>186.06843865954713</v>
      </c>
    </row>
    <row r="329" spans="1:5" x14ac:dyDescent="0.3">
      <c r="A329" s="35">
        <v>50525</v>
      </c>
      <c r="C329" s="6">
        <f t="shared" si="9"/>
        <v>78.734533891467777</v>
      </c>
      <c r="D329" s="6">
        <f t="shared" si="10"/>
        <v>-28.017699587757889</v>
      </c>
      <c r="E329" s="6">
        <f t="shared" si="11"/>
        <v>185.48676737069343</v>
      </c>
    </row>
    <row r="330" spans="1:5" x14ac:dyDescent="0.3">
      <c r="A330" s="35">
        <v>50556</v>
      </c>
      <c r="C330" s="6">
        <f t="shared" si="9"/>
        <v>73.310727352569131</v>
      </c>
      <c r="D330" s="6">
        <f t="shared" si="10"/>
        <v>-33.78518450830299</v>
      </c>
      <c r="E330" s="6">
        <f t="shared" si="11"/>
        <v>180.40663921344125</v>
      </c>
    </row>
    <row r="331" spans="1:5" x14ac:dyDescent="0.3">
      <c r="A331" s="35">
        <v>50586</v>
      </c>
      <c r="C331" s="6">
        <f t="shared" si="9"/>
        <v>70.316859896224869</v>
      </c>
      <c r="D331" s="6">
        <f t="shared" si="10"/>
        <v>-37.100958913984201</v>
      </c>
      <c r="E331" s="6">
        <f t="shared" si="11"/>
        <v>177.73467870643395</v>
      </c>
    </row>
    <row r="332" spans="1:5" x14ac:dyDescent="0.3">
      <c r="A332" s="35">
        <v>50617</v>
      </c>
      <c r="C332" s="6">
        <f t="shared" si="9"/>
        <v>68.289923901757604</v>
      </c>
      <c r="D332" s="6">
        <f t="shared" si="10"/>
        <v>-39.470909473066811</v>
      </c>
      <c r="E332" s="6">
        <f t="shared" si="11"/>
        <v>176.05075727658203</v>
      </c>
    </row>
    <row r="333" spans="1:5" x14ac:dyDescent="0.3">
      <c r="A333" s="35">
        <v>50648</v>
      </c>
      <c r="C333" s="6">
        <f t="shared" si="9"/>
        <v>67.928595296757692</v>
      </c>
      <c r="D333" s="6">
        <f t="shared" si="10"/>
        <v>-40.16422309963724</v>
      </c>
      <c r="E333" s="6">
        <f t="shared" si="11"/>
        <v>176.02141369315262</v>
      </c>
    </row>
    <row r="334" spans="1:5" x14ac:dyDescent="0.3">
      <c r="A334" s="35">
        <v>50678</v>
      </c>
      <c r="C334" s="6">
        <f t="shared" si="9"/>
        <v>70.110064908007416</v>
      </c>
      <c r="D334" s="6">
        <f t="shared" si="10"/>
        <v>-38.303742954948007</v>
      </c>
      <c r="E334" s="6">
        <f t="shared" si="11"/>
        <v>178.52387277096284</v>
      </c>
    </row>
    <row r="335" spans="1:5" x14ac:dyDescent="0.3">
      <c r="A335" s="35">
        <v>50709</v>
      </c>
      <c r="C335" s="6">
        <f t="shared" si="9"/>
        <v>69.040157444798979</v>
      </c>
      <c r="D335" s="6">
        <f t="shared" si="10"/>
        <v>-39.715697782582652</v>
      </c>
      <c r="E335" s="6">
        <f t="shared" si="11"/>
        <v>177.79601267218061</v>
      </c>
    </row>
    <row r="336" spans="1:5" x14ac:dyDescent="0.3">
      <c r="A336" s="35">
        <v>50739</v>
      </c>
      <c r="C336" s="6">
        <f t="shared" si="9"/>
        <v>68.312119906534122</v>
      </c>
      <c r="D336" s="6">
        <f t="shared" si="10"/>
        <v>-40.955448537569808</v>
      </c>
      <c r="E336" s="6">
        <f t="shared" si="11"/>
        <v>177.57968835063804</v>
      </c>
    </row>
    <row r="337" spans="1:5" x14ac:dyDescent="0.3">
      <c r="A337" s="35">
        <v>50770</v>
      </c>
      <c r="C337" s="6">
        <f t="shared" ref="C337" si="12">_xlfn.FORECAST.ETS(A337,$B$2:$B$143,$A$2:$A$143,1,1)</f>
        <v>72.926250047780215</v>
      </c>
      <c r="D337" s="6">
        <f t="shared" ref="D337" si="13">C337-_xlfn.FORECAST.ETS.CONFINT(A337,$B$2:$B$143,$A$2:$A$143,0.95,1,1)</f>
        <v>-36.688495153626207</v>
      </c>
      <c r="E337" s="6">
        <f t="shared" ref="E337" si="14">C337+_xlfn.FORECAST.ETS.CONFINT(A337,$B$2:$B$143,$A$2:$A$143,0.95,1,1)</f>
        <v>182.54099524918664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CC655-94E6-44DC-B00D-DF51E7B1F477}">
  <sheetPr codeName="Hoja21"/>
  <dimension ref="A1:H29"/>
  <sheetViews>
    <sheetView workbookViewId="0"/>
  </sheetViews>
  <sheetFormatPr baseColWidth="10" defaultRowHeight="14.4" x14ac:dyDescent="0.3"/>
  <cols>
    <col min="1" max="1" width="17" customWidth="1"/>
    <col min="4" max="4" width="25.6640625" customWidth="1"/>
    <col min="5" max="5" width="26.44140625" customWidth="1"/>
    <col min="7" max="7" width="11.6640625" customWidth="1"/>
    <col min="8" max="8" width="7.33203125" customWidth="1"/>
  </cols>
  <sheetData>
    <row r="1" spans="1:8" x14ac:dyDescent="0.3">
      <c r="A1" t="s">
        <v>26</v>
      </c>
      <c r="B1" t="s">
        <v>27</v>
      </c>
      <c r="C1" t="s">
        <v>28</v>
      </c>
      <c r="D1" t="s">
        <v>29</v>
      </c>
      <c r="E1" t="s">
        <v>30</v>
      </c>
    </row>
    <row r="2" spans="1:8" x14ac:dyDescent="0.3">
      <c r="A2">
        <v>2011</v>
      </c>
      <c r="B2" s="29">
        <f ca="1">+'Consolida Proyecciones AP '!M5</f>
        <v>77.372192371475961</v>
      </c>
      <c r="C2" s="29"/>
      <c r="D2" s="29"/>
      <c r="E2" s="29"/>
      <c r="H2" s="37"/>
    </row>
    <row r="3" spans="1:8" x14ac:dyDescent="0.3">
      <c r="A3">
        <v>2012</v>
      </c>
      <c r="B3" s="29">
        <f ca="1">+'Consolida Proyecciones AP '!M6</f>
        <v>77.96961341727328</v>
      </c>
      <c r="C3" s="29"/>
      <c r="D3" s="29"/>
      <c r="E3" s="29"/>
      <c r="H3" s="37"/>
    </row>
    <row r="4" spans="1:8" x14ac:dyDescent="0.3">
      <c r="A4">
        <v>2013</v>
      </c>
      <c r="B4" s="29">
        <f ca="1">+'Consolida Proyecciones AP '!M7</f>
        <v>79.650849133837653</v>
      </c>
      <c r="C4" s="29"/>
      <c r="D4" s="29"/>
      <c r="E4" s="29"/>
      <c r="H4" s="37"/>
    </row>
    <row r="5" spans="1:8" x14ac:dyDescent="0.3">
      <c r="A5">
        <v>2014</v>
      </c>
      <c r="B5" s="29">
        <f ca="1">+'Consolida Proyecciones AP '!M8</f>
        <v>79.219256504358071</v>
      </c>
      <c r="C5" s="29"/>
      <c r="D5" s="29"/>
      <c r="E5" s="29"/>
      <c r="H5" s="37"/>
    </row>
    <row r="6" spans="1:8" x14ac:dyDescent="0.3">
      <c r="A6">
        <v>2015</v>
      </c>
      <c r="B6" s="29">
        <f ca="1">+'Consolida Proyecciones AP '!M9</f>
        <v>77.07721221664535</v>
      </c>
      <c r="C6" s="29"/>
      <c r="D6" s="29"/>
      <c r="E6" s="29"/>
      <c r="H6" s="37"/>
    </row>
    <row r="7" spans="1:8" x14ac:dyDescent="0.3">
      <c r="A7">
        <v>2016</v>
      </c>
      <c r="B7" s="29">
        <f ca="1">+'Consolida Proyecciones AP '!M10</f>
        <v>76.848319546668407</v>
      </c>
      <c r="C7" s="29"/>
      <c r="D7" s="29"/>
      <c r="E7" s="29"/>
      <c r="H7" s="37"/>
    </row>
    <row r="8" spans="1:8" x14ac:dyDescent="0.3">
      <c r="A8">
        <v>2017</v>
      </c>
      <c r="B8" s="29">
        <f ca="1">+'Consolida Proyecciones AP '!M11</f>
        <v>77.486503970183122</v>
      </c>
      <c r="C8" s="29"/>
      <c r="D8" s="29"/>
      <c r="E8" s="29"/>
      <c r="H8" s="37"/>
    </row>
    <row r="9" spans="1:8" x14ac:dyDescent="0.3">
      <c r="A9">
        <v>2018</v>
      </c>
      <c r="B9" s="29">
        <f ca="1">+'Consolida Proyecciones AP '!M12</f>
        <v>76.712718378756122</v>
      </c>
      <c r="C9" s="29"/>
      <c r="D9" s="29"/>
      <c r="E9" s="29"/>
    </row>
    <row r="10" spans="1:8" x14ac:dyDescent="0.3">
      <c r="A10">
        <v>2019</v>
      </c>
      <c r="B10" s="29">
        <f ca="1">+'Consolida Proyecciones AP '!M13</f>
        <v>76.156711443416555</v>
      </c>
      <c r="C10" s="29"/>
      <c r="D10" s="29"/>
      <c r="E10" s="29"/>
    </row>
    <row r="11" spans="1:8" x14ac:dyDescent="0.3">
      <c r="A11">
        <v>2020</v>
      </c>
      <c r="B11" s="29">
        <f ca="1">+'Consolida Proyecciones AP '!M14</f>
        <v>64.322662803879581</v>
      </c>
      <c r="C11" s="29"/>
      <c r="D11" s="29"/>
      <c r="E11" s="29"/>
    </row>
    <row r="12" spans="1:8" x14ac:dyDescent="0.3">
      <c r="A12">
        <v>2021</v>
      </c>
      <c r="B12" s="29">
        <f ca="1">+'Consolida Proyecciones AP '!M15</f>
        <v>64.615951624571451</v>
      </c>
      <c r="C12" s="29"/>
      <c r="D12" s="29"/>
      <c r="E12" s="29"/>
      <c r="G12" s="29"/>
    </row>
    <row r="13" spans="1:8" x14ac:dyDescent="0.3">
      <c r="A13">
        <v>2022</v>
      </c>
      <c r="B13" s="29">
        <f ca="1">+'Consolida Proyecciones AP '!M16</f>
        <v>75.840561176396662</v>
      </c>
      <c r="C13" s="29">
        <f ca="1">+Tabla6155[[#This Row],[Valores]]</f>
        <v>75.840561176396662</v>
      </c>
      <c r="D13" s="29">
        <f ca="1">+Tabla6155[[#This Row],[Valores]]</f>
        <v>75.840561176396662</v>
      </c>
      <c r="E13" s="29">
        <f ca="1">+Tabla6155[[#This Row],[Valores]]</f>
        <v>75.840561176396662</v>
      </c>
      <c r="G13" s="29"/>
      <c r="H13" s="4"/>
    </row>
    <row r="14" spans="1:8" x14ac:dyDescent="0.3">
      <c r="A14">
        <v>2023</v>
      </c>
      <c r="B14" s="29"/>
      <c r="C14" s="29">
        <f>_xlfn.FORECAST.ETS(A14,$B$2:$B$10,$A$2:$A$10,1,1)</f>
        <v>75.172847499076582</v>
      </c>
      <c r="D14" s="29">
        <f>C14-_xlfn.FORECAST.ETS.CONFINT(A14,$B$2:$B$10,$A$2:$A$10,0.95,1,1)</f>
        <v>71.442448560546964</v>
      </c>
      <c r="E14" s="29">
        <f>C14+_xlfn.FORECAST.ETS.CONFINT(A14,$B$2:$B$10,$A$2:$A$10,0.95,1,1)</f>
        <v>78.903246437606199</v>
      </c>
      <c r="G14" s="29"/>
      <c r="H14" s="4"/>
    </row>
    <row r="15" spans="1:8" x14ac:dyDescent="0.3">
      <c r="A15">
        <v>2024</v>
      </c>
      <c r="B15" s="29"/>
      <c r="C15" s="29">
        <f t="shared" ref="C15:C29" si="0">_xlfn.FORECAST.ETS(A15,$B$2:$B$10,$A$2:$A$10,1,1)</f>
        <v>74.918256696383139</v>
      </c>
      <c r="D15" s="29">
        <f t="shared" ref="D15:D29" si="1">C15-_xlfn.FORECAST.ETS.CONFINT(A15,$B$2:$B$10,$A$2:$A$10,0.95,1,1)</f>
        <v>70.76843880236774</v>
      </c>
      <c r="E15" s="29">
        <f t="shared" ref="E15:E29" si="2">C15+_xlfn.FORECAST.ETS.CONFINT(A15,$B$2:$B$10,$A$2:$A$10,0.95,1,1)</f>
        <v>79.068074590398538</v>
      </c>
      <c r="G15" s="29"/>
      <c r="H15" s="4"/>
    </row>
    <row r="16" spans="1:8" x14ac:dyDescent="0.3">
      <c r="A16">
        <v>2025</v>
      </c>
      <c r="B16" s="29"/>
      <c r="C16" s="29">
        <f t="shared" si="0"/>
        <v>74.663665893689711</v>
      </c>
      <c r="D16" s="29">
        <f t="shared" si="1"/>
        <v>70.132284525261738</v>
      </c>
      <c r="E16" s="29">
        <f t="shared" si="2"/>
        <v>79.195047262117683</v>
      </c>
      <c r="G16" s="29"/>
      <c r="H16" s="4"/>
    </row>
    <row r="17" spans="1:8" x14ac:dyDescent="0.3">
      <c r="A17">
        <v>2026</v>
      </c>
      <c r="B17" s="29"/>
      <c r="C17" s="29">
        <f t="shared" si="0"/>
        <v>74.409075090996268</v>
      </c>
      <c r="D17" s="29">
        <f t="shared" si="1"/>
        <v>69.525104371670437</v>
      </c>
      <c r="E17" s="29">
        <f t="shared" si="2"/>
        <v>79.293045810322099</v>
      </c>
      <c r="G17" s="29"/>
      <c r="H17" s="4"/>
    </row>
    <row r="18" spans="1:8" x14ac:dyDescent="0.3">
      <c r="A18">
        <v>2027</v>
      </c>
      <c r="B18" s="29"/>
      <c r="C18" s="29">
        <f t="shared" si="0"/>
        <v>74.154484288302839</v>
      </c>
      <c r="D18" s="29">
        <f t="shared" si="1"/>
        <v>68.941015645883496</v>
      </c>
      <c r="E18" s="29">
        <f t="shared" si="2"/>
        <v>79.367952930722183</v>
      </c>
      <c r="G18" s="29"/>
    </row>
    <row r="19" spans="1:8" x14ac:dyDescent="0.3">
      <c r="A19">
        <v>2028</v>
      </c>
      <c r="B19" s="29"/>
      <c r="C19" s="29">
        <f t="shared" si="0"/>
        <v>73.899893485609397</v>
      </c>
      <c r="D19" s="29">
        <f t="shared" si="1"/>
        <v>68.375883973523003</v>
      </c>
      <c r="E19" s="29">
        <f t="shared" si="2"/>
        <v>79.423902997695791</v>
      </c>
      <c r="G19" s="29"/>
    </row>
    <row r="20" spans="1:8" x14ac:dyDescent="0.3">
      <c r="A20">
        <v>2029</v>
      </c>
      <c r="B20" s="29"/>
      <c r="C20" s="29">
        <f t="shared" si="0"/>
        <v>73.645302682915968</v>
      </c>
      <c r="D20" s="29">
        <f t="shared" si="1"/>
        <v>67.826672647560784</v>
      </c>
      <c r="E20" s="29">
        <f t="shared" si="2"/>
        <v>79.463932718271153</v>
      </c>
      <c r="G20" s="29"/>
    </row>
    <row r="21" spans="1:8" x14ac:dyDescent="0.3">
      <c r="A21">
        <v>2030</v>
      </c>
      <c r="B21" s="29"/>
      <c r="C21" s="29">
        <f t="shared" si="0"/>
        <v>73.390711880222526</v>
      </c>
      <c r="D21" s="29">
        <f t="shared" si="1"/>
        <v>67.291073647478655</v>
      </c>
      <c r="E21" s="29">
        <f t="shared" si="2"/>
        <v>79.490350112966397</v>
      </c>
      <c r="G21" s="29"/>
    </row>
    <row r="22" spans="1:8" x14ac:dyDescent="0.3">
      <c r="A22">
        <v>2031</v>
      </c>
      <c r="B22" s="29"/>
      <c r="C22" s="29">
        <f t="shared" si="0"/>
        <v>73.136121077529097</v>
      </c>
      <c r="D22" s="29">
        <f t="shared" si="1"/>
        <v>66.767284258739281</v>
      </c>
      <c r="E22" s="29">
        <f t="shared" si="2"/>
        <v>79.504957896318913</v>
      </c>
      <c r="G22" s="29"/>
    </row>
    <row r="23" spans="1:8" x14ac:dyDescent="0.3">
      <c r="A23">
        <v>2032</v>
      </c>
      <c r="B23" s="29"/>
      <c r="C23" s="29">
        <f t="shared" si="0"/>
        <v>72.881530274835654</v>
      </c>
      <c r="D23" s="29">
        <f t="shared" si="1"/>
        <v>66.253864687382176</v>
      </c>
      <c r="E23" s="29">
        <f t="shared" si="2"/>
        <v>79.509195862289133</v>
      </c>
      <c r="G23" s="29"/>
    </row>
    <row r="24" spans="1:8" x14ac:dyDescent="0.3">
      <c r="A24">
        <v>2033</v>
      </c>
      <c r="B24" s="29"/>
      <c r="C24" s="29">
        <f t="shared" si="0"/>
        <v>72.626939472142226</v>
      </c>
      <c r="D24" s="29">
        <f t="shared" si="1"/>
        <v>65.749643433487975</v>
      </c>
      <c r="E24" s="29">
        <f t="shared" si="2"/>
        <v>79.504235510796477</v>
      </c>
      <c r="G24" s="29"/>
    </row>
    <row r="25" spans="1:8" x14ac:dyDescent="0.3">
      <c r="A25">
        <v>2034</v>
      </c>
      <c r="B25" s="29"/>
      <c r="C25" s="29">
        <f t="shared" si="0"/>
        <v>72.372348669448783</v>
      </c>
      <c r="D25" s="29">
        <f t="shared" si="1"/>
        <v>65.253652194278089</v>
      </c>
      <c r="E25" s="29">
        <f t="shared" si="2"/>
        <v>79.491045144619477</v>
      </c>
    </row>
    <row r="26" spans="1:8" x14ac:dyDescent="0.3">
      <c r="A26">
        <v>2035</v>
      </c>
      <c r="B26" s="29"/>
      <c r="C26" s="29">
        <f t="shared" si="0"/>
        <v>72.117757866755355</v>
      </c>
      <c r="D26" s="29">
        <f t="shared" si="1"/>
        <v>64.765079760460935</v>
      </c>
      <c r="E26" s="29">
        <f t="shared" si="2"/>
        <v>79.470435973049774</v>
      </c>
    </row>
    <row r="27" spans="1:8" x14ac:dyDescent="0.3">
      <c r="A27">
        <v>2036</v>
      </c>
      <c r="B27" s="29"/>
      <c r="C27" s="29">
        <f t="shared" si="0"/>
        <v>71.863167064061912</v>
      </c>
      <c r="D27" s="29">
        <f t="shared" si="1"/>
        <v>64.283238543322284</v>
      </c>
      <c r="E27" s="29">
        <f t="shared" si="2"/>
        <v>79.44309558480154</v>
      </c>
    </row>
    <row r="28" spans="1:8" x14ac:dyDescent="0.3">
      <c r="A28">
        <v>2037</v>
      </c>
      <c r="B28" s="29"/>
      <c r="C28" s="29">
        <f t="shared" si="0"/>
        <v>71.608576261368484</v>
      </c>
      <c r="D28" s="29">
        <f t="shared" si="1"/>
        <v>63.807539745075182</v>
      </c>
      <c r="E28" s="29">
        <f t="shared" si="2"/>
        <v>79.409612777661792</v>
      </c>
    </row>
    <row r="29" spans="1:8" x14ac:dyDescent="0.3">
      <c r="A29">
        <v>2038</v>
      </c>
      <c r="B29" s="29"/>
      <c r="C29" s="29">
        <f t="shared" si="0"/>
        <v>71.353985458675041</v>
      </c>
      <c r="D29" s="29">
        <f t="shared" si="1"/>
        <v>63.337474592309817</v>
      </c>
      <c r="E29" s="29">
        <f t="shared" si="2"/>
        <v>79.370496325040264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6823E-5295-4AF2-AD9D-7A118D78D86B}">
  <sheetPr codeName="Hoja5"/>
  <dimension ref="B2:Y51"/>
  <sheetViews>
    <sheetView zoomScale="75" zoomScaleNormal="75" workbookViewId="0">
      <selection activeCell="M23" sqref="M23"/>
    </sheetView>
  </sheetViews>
  <sheetFormatPr baseColWidth="10" defaultRowHeight="14.4" x14ac:dyDescent="0.3"/>
  <cols>
    <col min="1" max="2" width="3.109375" customWidth="1"/>
    <col min="3" max="3" width="8.109375" customWidth="1"/>
    <col min="4" max="5" width="9.33203125" customWidth="1"/>
    <col min="8" max="8" width="9.109375" customWidth="1"/>
    <col min="9" max="9" width="8.6640625" customWidth="1"/>
    <col min="10" max="10" width="12.109375" customWidth="1"/>
    <col min="11" max="12" width="15.6640625" customWidth="1"/>
  </cols>
  <sheetData>
    <row r="2" spans="2:24" x14ac:dyDescent="0.3">
      <c r="C2" s="59" t="s">
        <v>42</v>
      </c>
      <c r="D2" s="60"/>
      <c r="E2" s="60"/>
      <c r="F2" s="60"/>
      <c r="G2" s="60"/>
      <c r="H2" s="60"/>
      <c r="I2" s="60"/>
    </row>
    <row r="3" spans="2:24" x14ac:dyDescent="0.3">
      <c r="D3" s="41"/>
      <c r="E3" s="41"/>
      <c r="F3" s="41"/>
    </row>
    <row r="5" spans="2:24" x14ac:dyDescent="0.3">
      <c r="B5" s="45"/>
      <c r="C5" s="45"/>
      <c r="D5" s="57" t="s">
        <v>43</v>
      </c>
      <c r="E5" s="57"/>
      <c r="F5" s="57" t="s">
        <v>44</v>
      </c>
      <c r="G5" s="45"/>
      <c r="H5" s="45"/>
      <c r="I5" s="45"/>
      <c r="L5" s="3"/>
    </row>
    <row r="6" spans="2:24" x14ac:dyDescent="0.3">
      <c r="B6">
        <v>1</v>
      </c>
      <c r="C6">
        <v>2011</v>
      </c>
      <c r="D6" s="41">
        <f>+'Consolida Proyecciones AP '!B5</f>
        <v>38510</v>
      </c>
      <c r="E6" s="41"/>
      <c r="F6" s="41">
        <f>+'Consolida Proyecciones AP '!V5</f>
        <v>5968710.6699999999</v>
      </c>
      <c r="G6" s="38">
        <f t="shared" ref="G6:G32" si="0">+F6/D6/12</f>
        <v>12.915932376871808</v>
      </c>
      <c r="L6" s="41"/>
      <c r="X6" s="41"/>
    </row>
    <row r="7" spans="2:24" x14ac:dyDescent="0.3">
      <c r="B7">
        <f>+B6+1</f>
        <v>2</v>
      </c>
      <c r="C7">
        <f>+C6+1</f>
        <v>2012</v>
      </c>
      <c r="D7" s="41">
        <f>+'Consolida Proyecciones AP '!B6</f>
        <v>39509</v>
      </c>
      <c r="E7" s="5">
        <f t="shared" ref="E7:E14" si="1">+D7/D6-1</f>
        <v>2.594131394443E-2</v>
      </c>
      <c r="F7" s="41">
        <f>+'Consolida Proyecciones AP '!V6</f>
        <v>6218700.0099999998</v>
      </c>
      <c r="G7" s="38">
        <f t="shared" si="0"/>
        <v>13.116631674639534</v>
      </c>
      <c r="H7" s="5">
        <f t="shared" ref="H7:H32" si="2">+G7/G6-1</f>
        <v>1.5538893508540763E-2</v>
      </c>
      <c r="I7" s="44">
        <f t="shared" ref="I7:I31" si="3">+G7-G6</f>
        <v>0.20069929776772533</v>
      </c>
      <c r="L7" s="41"/>
      <c r="X7" s="41"/>
    </row>
    <row r="8" spans="2:24" x14ac:dyDescent="0.3">
      <c r="B8">
        <f t="shared" ref="B8:C23" si="4">+B7+1</f>
        <v>3</v>
      </c>
      <c r="C8">
        <f t="shared" si="4"/>
        <v>2013</v>
      </c>
      <c r="D8" s="41">
        <f>+'Consolida Proyecciones AP '!B7</f>
        <v>40641</v>
      </c>
      <c r="E8" s="5">
        <f t="shared" si="1"/>
        <v>2.8651699612746384E-2</v>
      </c>
      <c r="F8" s="41">
        <f>+'Consolida Proyecciones AP '!V7</f>
        <v>6316584.6799999997</v>
      </c>
      <c r="G8" s="38">
        <f t="shared" si="0"/>
        <v>12.951995685801693</v>
      </c>
      <c r="H8" s="5">
        <f t="shared" si="2"/>
        <v>-1.2551697182757504E-2</v>
      </c>
      <c r="I8" s="44">
        <f t="shared" si="3"/>
        <v>-0.16463598883784059</v>
      </c>
      <c r="L8" s="41"/>
      <c r="X8" s="41"/>
    </row>
    <row r="9" spans="2:24" x14ac:dyDescent="0.3">
      <c r="B9">
        <f t="shared" si="4"/>
        <v>4</v>
      </c>
      <c r="C9">
        <f t="shared" si="4"/>
        <v>2014</v>
      </c>
      <c r="D9" s="41">
        <f>+'Consolida Proyecciones AP '!B8</f>
        <v>41434</v>
      </c>
      <c r="E9" s="5">
        <f t="shared" si="1"/>
        <v>1.9512315149725623E-2</v>
      </c>
      <c r="F9" s="41">
        <f>+'Consolida Proyecciones AP '!V8</f>
        <v>6477406.29</v>
      </c>
      <c r="G9" s="38">
        <f t="shared" si="0"/>
        <v>13.027558466476806</v>
      </c>
      <c r="H9" s="5">
        <f t="shared" si="2"/>
        <v>5.834064688420737E-3</v>
      </c>
      <c r="I9" s="44">
        <f t="shared" si="3"/>
        <v>7.5562780675113572E-2</v>
      </c>
      <c r="L9" s="41"/>
      <c r="X9" s="41"/>
    </row>
    <row r="10" spans="2:24" x14ac:dyDescent="0.3">
      <c r="B10">
        <f t="shared" si="4"/>
        <v>5</v>
      </c>
      <c r="C10">
        <f t="shared" si="4"/>
        <v>2015</v>
      </c>
      <c r="D10" s="41">
        <f>+'Consolida Proyecciones AP '!B9</f>
        <v>42233</v>
      </c>
      <c r="E10" s="5">
        <f t="shared" si="1"/>
        <v>1.9283680069508202E-2</v>
      </c>
      <c r="F10" s="41">
        <f>+'Consolida Proyecciones AP '!V9</f>
        <v>6855620.0700000003</v>
      </c>
      <c r="G10" s="38">
        <f t="shared" si="0"/>
        <v>13.527376044799091</v>
      </c>
      <c r="H10" s="5">
        <f t="shared" si="2"/>
        <v>3.8366174261158736E-2</v>
      </c>
      <c r="I10" s="44">
        <f t="shared" si="3"/>
        <v>0.49981757832228446</v>
      </c>
      <c r="L10" s="41"/>
      <c r="X10" s="41"/>
    </row>
    <row r="11" spans="2:24" x14ac:dyDescent="0.3">
      <c r="B11">
        <f t="shared" si="4"/>
        <v>6</v>
      </c>
      <c r="C11">
        <f t="shared" si="4"/>
        <v>2016</v>
      </c>
      <c r="D11" s="41">
        <f>+'Consolida Proyecciones AP '!B10</f>
        <v>42734</v>
      </c>
      <c r="E11" s="5">
        <f t="shared" si="1"/>
        <v>1.1862761347761319E-2</v>
      </c>
      <c r="F11" s="41">
        <f>+'Consolida Proyecciones AP '!V10</f>
        <v>7089393.4699999988</v>
      </c>
      <c r="G11" s="38">
        <f t="shared" si="0"/>
        <v>13.824654588071946</v>
      </c>
      <c r="H11" s="5">
        <f t="shared" si="2"/>
        <v>2.1976068550792593E-2</v>
      </c>
      <c r="I11" s="44">
        <f t="shared" si="3"/>
        <v>0.29727854327285463</v>
      </c>
      <c r="L11" s="41"/>
      <c r="X11" s="41"/>
    </row>
    <row r="12" spans="2:24" x14ac:dyDescent="0.3">
      <c r="B12">
        <f t="shared" si="4"/>
        <v>7</v>
      </c>
      <c r="C12">
        <f t="shared" si="4"/>
        <v>2017</v>
      </c>
      <c r="D12" s="41">
        <f>+'Consolida Proyecciones AP '!B11</f>
        <v>43624</v>
      </c>
      <c r="E12" s="5">
        <f t="shared" si="1"/>
        <v>2.0826508166799318E-2</v>
      </c>
      <c r="F12" s="41">
        <f>+'Consolida Proyecciones AP '!V11</f>
        <v>7287226.9899999993</v>
      </c>
      <c r="G12" s="38">
        <f t="shared" si="0"/>
        <v>13.920523469496912</v>
      </c>
      <c r="H12" s="5">
        <f t="shared" si="2"/>
        <v>6.9346312281597378E-3</v>
      </c>
      <c r="I12" s="44">
        <f t="shared" si="3"/>
        <v>9.586888142496619E-2</v>
      </c>
      <c r="L12" s="41"/>
      <c r="X12" s="41"/>
    </row>
    <row r="13" spans="2:24" x14ac:dyDescent="0.3">
      <c r="B13">
        <f t="shared" si="4"/>
        <v>8</v>
      </c>
      <c r="C13">
        <f t="shared" si="4"/>
        <v>2018</v>
      </c>
      <c r="D13" s="41">
        <f>+'Consolida Proyecciones AP '!B12</f>
        <v>44555</v>
      </c>
      <c r="E13" s="5">
        <f t="shared" si="1"/>
        <v>2.1341463414634054E-2</v>
      </c>
      <c r="F13" s="41">
        <f>+'Consolida Proyecciones AP '!V12</f>
        <v>7530981.080000001</v>
      </c>
      <c r="G13" s="38">
        <f t="shared" si="0"/>
        <v>14.08555171510867</v>
      </c>
      <c r="H13" s="5">
        <f t="shared" si="2"/>
        <v>1.1855031599449006E-2</v>
      </c>
      <c r="I13" s="44">
        <f t="shared" si="3"/>
        <v>0.165028245611758</v>
      </c>
      <c r="L13" s="79">
        <v>44339</v>
      </c>
      <c r="M13" s="79">
        <v>7561632</v>
      </c>
      <c r="X13" s="41"/>
    </row>
    <row r="14" spans="2:24" x14ac:dyDescent="0.3">
      <c r="B14">
        <f t="shared" ref="B14" si="5">+B13+1</f>
        <v>9</v>
      </c>
      <c r="C14">
        <f t="shared" si="4"/>
        <v>2019</v>
      </c>
      <c r="D14" s="41">
        <f>+'Consolida Proyecciones AP '!B13</f>
        <v>45087</v>
      </c>
      <c r="E14" s="5">
        <f t="shared" si="1"/>
        <v>1.1940298507462588E-2</v>
      </c>
      <c r="F14" s="41">
        <f>+'Consolida Proyecciones AP '!V13</f>
        <v>7538074.5099999998</v>
      </c>
      <c r="G14" s="38">
        <f t="shared" si="0"/>
        <v>13.932461149185649</v>
      </c>
      <c r="H14" s="5">
        <f t="shared" si="2"/>
        <v>-1.0868624035422769E-2</v>
      </c>
      <c r="I14" s="44">
        <f t="shared" si="3"/>
        <v>-0.15309056592302106</v>
      </c>
      <c r="L14" s="79">
        <v>45066</v>
      </c>
      <c r="M14" s="79">
        <v>7843077</v>
      </c>
      <c r="X14" s="41"/>
    </row>
    <row r="15" spans="2:24" x14ac:dyDescent="0.3">
      <c r="B15">
        <f t="shared" ref="B15" si="6">+B14+1</f>
        <v>10</v>
      </c>
      <c r="C15">
        <f t="shared" si="4"/>
        <v>2020</v>
      </c>
      <c r="D15" s="41">
        <f>+'Consolida Proyecciones AP '!B14</f>
        <v>45442</v>
      </c>
      <c r="E15" s="55">
        <f>+D15/D14-1</f>
        <v>7.8736664670526757E-3</v>
      </c>
      <c r="F15" s="41">
        <f>+'Consolida Proyecciones AP '!V14</f>
        <v>7631073.6499999994</v>
      </c>
      <c r="G15" s="38">
        <f t="shared" si="0"/>
        <v>13.994164080953007</v>
      </c>
      <c r="H15" s="55">
        <f t="shared" si="2"/>
        <v>4.4287173031856142E-3</v>
      </c>
      <c r="I15" s="56">
        <f t="shared" si="3"/>
        <v>6.1702931767358749E-2</v>
      </c>
      <c r="L15" s="79">
        <v>45805</v>
      </c>
      <c r="M15" s="79">
        <v>8131719</v>
      </c>
      <c r="X15" s="41"/>
    </row>
    <row r="16" spans="2:24" x14ac:dyDescent="0.3">
      <c r="B16">
        <f t="shared" ref="B16" si="7">+B15+1</f>
        <v>11</v>
      </c>
      <c r="C16">
        <f t="shared" si="4"/>
        <v>2021</v>
      </c>
      <c r="D16" s="41">
        <f>+'Consolida Proyecciones AP '!B15</f>
        <v>46329</v>
      </c>
      <c r="E16" s="55">
        <f t="shared" ref="E16:E31" si="8">+D16/D15-1</f>
        <v>1.9519387350908746E-2</v>
      </c>
      <c r="F16" s="41">
        <f>+'Consolida Proyecciones AP '!V15</f>
        <v>7878154.7199999997</v>
      </c>
      <c r="G16" s="38">
        <f t="shared" si="0"/>
        <v>14.170668335887528</v>
      </c>
      <c r="H16" s="55">
        <f t="shared" si="2"/>
        <v>1.2612704404027619E-2</v>
      </c>
      <c r="I16" s="56">
        <f t="shared" si="3"/>
        <v>0.17650425493452104</v>
      </c>
      <c r="L16" s="79">
        <v>46556</v>
      </c>
      <c r="M16" s="79">
        <v>8427717</v>
      </c>
      <c r="X16" s="41"/>
    </row>
    <row r="17" spans="2:24" x14ac:dyDescent="0.3">
      <c r="B17" s="45">
        <v>0</v>
      </c>
      <c r="C17" s="45">
        <f t="shared" si="4"/>
        <v>2022</v>
      </c>
      <c r="D17" s="58">
        <f>+'Consolida Proyecciones AP '!B16</f>
        <v>47439</v>
      </c>
      <c r="E17" s="47">
        <f t="shared" si="8"/>
        <v>2.3959075309201605E-2</v>
      </c>
      <c r="F17" s="58">
        <f>+'Consolida Proyecciones AP '!V16</f>
        <v>7985004.7699999996</v>
      </c>
      <c r="G17" s="48">
        <f t="shared" si="0"/>
        <v>14.026793654306934</v>
      </c>
      <c r="H17" s="47">
        <f t="shared" si="2"/>
        <v>-1.0152991952837476E-2</v>
      </c>
      <c r="I17" s="49">
        <f t="shared" si="3"/>
        <v>-0.14387468158059491</v>
      </c>
      <c r="L17" s="79">
        <v>47320</v>
      </c>
      <c r="M17" s="79">
        <v>8731237</v>
      </c>
      <c r="N17" s="41"/>
      <c r="X17" s="41"/>
    </row>
    <row r="18" spans="2:24" x14ac:dyDescent="0.3">
      <c r="B18">
        <v>1</v>
      </c>
      <c r="C18">
        <f t="shared" si="4"/>
        <v>2023</v>
      </c>
      <c r="D18" s="41">
        <f>+'Consolida Proyecciones AP '!B17</f>
        <v>48211.575541021375</v>
      </c>
      <c r="E18" s="5">
        <f t="shared" si="8"/>
        <v>1.6285662451176686E-2</v>
      </c>
      <c r="F18" s="41">
        <f>+'Consolida Proyecciones AP '!V17</f>
        <v>8225957.686278698</v>
      </c>
      <c r="G18" s="38">
        <f t="shared" si="0"/>
        <v>14.218503879287155</v>
      </c>
      <c r="H18" s="5">
        <f t="shared" si="2"/>
        <v>1.3667430326912644E-2</v>
      </c>
      <c r="I18" s="44">
        <f t="shared" si="3"/>
        <v>0.19171022498022161</v>
      </c>
      <c r="L18" s="79">
        <v>48096</v>
      </c>
      <c r="M18" s="79">
        <v>9042444</v>
      </c>
      <c r="N18" s="41"/>
      <c r="X18" s="41"/>
    </row>
    <row r="19" spans="2:24" x14ac:dyDescent="0.3">
      <c r="B19">
        <f t="shared" ref="B19:C32" si="9">+B18+1</f>
        <v>2</v>
      </c>
      <c r="C19">
        <f t="shared" si="4"/>
        <v>2024</v>
      </c>
      <c r="D19" s="41">
        <f>+'Consolida Proyecciones AP '!B18</f>
        <v>48986.26772736061</v>
      </c>
      <c r="E19" s="5">
        <f t="shared" si="8"/>
        <v>1.6068593022438682E-2</v>
      </c>
      <c r="F19" s="41">
        <f>+'Consolida Proyecciones AP '!V18</f>
        <v>8423020.4733241908</v>
      </c>
      <c r="G19" s="38">
        <f t="shared" si="0"/>
        <v>14.328880425911057</v>
      </c>
      <c r="H19" s="5">
        <f t="shared" si="2"/>
        <v>7.7628805084544172E-3</v>
      </c>
      <c r="I19" s="44">
        <f t="shared" si="3"/>
        <v>0.11037654662390217</v>
      </c>
      <c r="L19" s="79">
        <v>48884</v>
      </c>
      <c r="M19" s="79">
        <v>9364743</v>
      </c>
      <c r="N19" s="41"/>
      <c r="X19" s="41"/>
    </row>
    <row r="20" spans="2:24" x14ac:dyDescent="0.3">
      <c r="B20">
        <f t="shared" si="9"/>
        <v>3</v>
      </c>
      <c r="C20">
        <f t="shared" si="4"/>
        <v>2025</v>
      </c>
      <c r="D20" s="41">
        <f>+'Consolida Proyecciones AP '!B19</f>
        <v>49758.843268381985</v>
      </c>
      <c r="E20" s="5">
        <f t="shared" si="8"/>
        <v>1.57712676810009E-2</v>
      </c>
      <c r="F20" s="41">
        <f>+'Consolida Proyecciones AP '!V19</f>
        <v>8620995.2448477428</v>
      </c>
      <c r="G20" s="38">
        <f t="shared" si="0"/>
        <v>14.437961640890441</v>
      </c>
      <c r="H20" s="5">
        <f t="shared" si="2"/>
        <v>7.6126823406335031E-3</v>
      </c>
      <c r="I20" s="44">
        <f t="shared" si="3"/>
        <v>0.10908121497938339</v>
      </c>
      <c r="L20" s="79">
        <v>49686</v>
      </c>
      <c r="M20" s="79">
        <v>9695181</v>
      </c>
      <c r="N20" s="41"/>
      <c r="X20" s="41"/>
    </row>
    <row r="21" spans="2:24" x14ac:dyDescent="0.3">
      <c r="B21">
        <f t="shared" si="9"/>
        <v>4</v>
      </c>
      <c r="C21">
        <f t="shared" si="4"/>
        <v>2026</v>
      </c>
      <c r="D21" s="41">
        <f>+'Consolida Proyecciones AP '!B20</f>
        <v>50531.41880940336</v>
      </c>
      <c r="E21" s="5">
        <f t="shared" si="8"/>
        <v>1.552639672217393E-2</v>
      </c>
      <c r="F21" s="41">
        <f>+'Consolida Proyecciones AP '!V20</f>
        <v>8821358.7591627017</v>
      </c>
      <c r="G21" s="38">
        <f t="shared" si="0"/>
        <v>14.547646736438525</v>
      </c>
      <c r="H21" s="5">
        <f t="shared" si="2"/>
        <v>7.596993140460917E-3</v>
      </c>
      <c r="I21" s="44">
        <f t="shared" si="3"/>
        <v>0.10968509554808392</v>
      </c>
      <c r="L21" s="79">
        <v>50501</v>
      </c>
      <c r="M21" s="79">
        <v>10033937</v>
      </c>
      <c r="N21" s="41"/>
      <c r="X21" s="41"/>
    </row>
    <row r="22" spans="2:24" x14ac:dyDescent="0.3">
      <c r="B22">
        <f t="shared" si="9"/>
        <v>5</v>
      </c>
      <c r="C22">
        <f t="shared" si="4"/>
        <v>2027</v>
      </c>
      <c r="D22" s="41">
        <f>+'Consolida Proyecciones AP '!B21</f>
        <v>51303.994350424735</v>
      </c>
      <c r="E22" s="5">
        <f t="shared" si="8"/>
        <v>1.5289013434105492E-2</v>
      </c>
      <c r="F22" s="41">
        <f>+'Consolida Proyecciones AP '!V21</f>
        <v>9023740.0622465573</v>
      </c>
      <c r="G22" s="38">
        <f t="shared" si="0"/>
        <v>14.657305888977453</v>
      </c>
      <c r="H22" s="5">
        <f t="shared" si="2"/>
        <v>7.5379306719249861E-3</v>
      </c>
      <c r="I22" s="44">
        <f t="shared" si="3"/>
        <v>0.10965915253892788</v>
      </c>
      <c r="L22" s="79">
        <v>51329</v>
      </c>
      <c r="M22" s="79">
        <v>10381196</v>
      </c>
      <c r="N22" s="41"/>
      <c r="X22" s="41"/>
    </row>
    <row r="23" spans="2:24" x14ac:dyDescent="0.3">
      <c r="B23">
        <f t="shared" si="9"/>
        <v>6</v>
      </c>
      <c r="C23">
        <f t="shared" si="4"/>
        <v>2028</v>
      </c>
      <c r="D23" s="41">
        <f>+'Consolida Proyecciones AP '!B22</f>
        <v>52078.686536763969</v>
      </c>
      <c r="E23" s="5">
        <f t="shared" si="8"/>
        <v>1.5100036481522361E-2</v>
      </c>
      <c r="F23" s="41">
        <f>+'Consolida Proyecciones AP '!V22</f>
        <v>9228912.7718584239</v>
      </c>
      <c r="G23" s="38">
        <f t="shared" si="0"/>
        <v>14.767577976042475</v>
      </c>
      <c r="H23" s="5">
        <f t="shared" si="2"/>
        <v>7.5233530568499241E-3</v>
      </c>
      <c r="I23" s="44">
        <f t="shared" si="3"/>
        <v>0.11027208706502201</v>
      </c>
      <c r="L23" s="79">
        <v>52170</v>
      </c>
      <c r="M23" s="79">
        <v>10737146</v>
      </c>
      <c r="N23" s="41"/>
      <c r="X23" s="41"/>
    </row>
    <row r="24" spans="2:24" x14ac:dyDescent="0.3">
      <c r="B24">
        <f t="shared" si="9"/>
        <v>7</v>
      </c>
      <c r="C24">
        <f t="shared" si="9"/>
        <v>2029</v>
      </c>
      <c r="D24" s="41">
        <f>+'Consolida Proyecciones AP '!B23</f>
        <v>52851.262077785344</v>
      </c>
      <c r="E24" s="5">
        <f t="shared" si="8"/>
        <v>1.4834773923800615E-2</v>
      </c>
      <c r="F24" s="41">
        <f>+'Consolida Proyecciones AP '!V23</f>
        <v>9434936.5155319832</v>
      </c>
      <c r="G24" s="38">
        <f t="shared" si="0"/>
        <v>14.87655504745539</v>
      </c>
      <c r="H24" s="5">
        <f t="shared" si="2"/>
        <v>7.3794816990104817E-3</v>
      </c>
      <c r="I24" s="44">
        <f t="shared" si="3"/>
        <v>0.1089770714129159</v>
      </c>
      <c r="L24" s="79">
        <v>53026</v>
      </c>
      <c r="M24" s="79">
        <v>11101977</v>
      </c>
      <c r="N24" s="41"/>
      <c r="X24" s="41"/>
    </row>
    <row r="25" spans="2:24" x14ac:dyDescent="0.3">
      <c r="B25">
        <f t="shared" si="9"/>
        <v>8</v>
      </c>
      <c r="C25">
        <f t="shared" si="9"/>
        <v>2030</v>
      </c>
      <c r="D25" s="41">
        <f>+'Consolida Proyecciones AP '!B24</f>
        <v>53623.83761880672</v>
      </c>
      <c r="E25" s="5">
        <f t="shared" si="8"/>
        <v>1.4617920379731197E-2</v>
      </c>
      <c r="F25" s="41">
        <f>+'Consolida Proyecciones AP '!V24</f>
        <v>9643373.9490167275</v>
      </c>
      <c r="G25" s="38">
        <f t="shared" si="0"/>
        <v>14.986142943815603</v>
      </c>
      <c r="H25" s="5">
        <f t="shared" si="2"/>
        <v>7.3664834372362265E-3</v>
      </c>
      <c r="I25" s="44">
        <f t="shared" si="3"/>
        <v>0.10958789636021216</v>
      </c>
      <c r="L25" s="79">
        <v>53895</v>
      </c>
      <c r="M25" s="79">
        <v>11284018</v>
      </c>
      <c r="N25" s="41"/>
      <c r="X25" s="41"/>
    </row>
    <row r="26" spans="2:24" x14ac:dyDescent="0.3">
      <c r="B26">
        <f t="shared" si="9"/>
        <v>9</v>
      </c>
      <c r="C26">
        <f t="shared" si="9"/>
        <v>2031</v>
      </c>
      <c r="D26" s="41">
        <f>+'Consolida Proyecciones AP '!B25</f>
        <v>54396.413159828095</v>
      </c>
      <c r="E26" s="5">
        <f t="shared" si="8"/>
        <v>1.4407315390467801E-2</v>
      </c>
      <c r="F26" s="41">
        <f>+'Consolida Proyecciones AP '!V25</f>
        <v>9853829.1712703668</v>
      </c>
      <c r="G26" s="38">
        <f t="shared" si="0"/>
        <v>15.095709132998877</v>
      </c>
      <c r="H26" s="5">
        <f t="shared" si="2"/>
        <v>7.3111666953964427E-3</v>
      </c>
      <c r="I26" s="44">
        <f t="shared" si="3"/>
        <v>0.10956618918327443</v>
      </c>
      <c r="L26" s="79">
        <v>54779</v>
      </c>
      <c r="M26" s="79">
        <v>11469043</v>
      </c>
      <c r="N26" s="41"/>
      <c r="X26" s="41"/>
    </row>
    <row r="27" spans="2:24" x14ac:dyDescent="0.3">
      <c r="B27">
        <f t="shared" si="9"/>
        <v>10</v>
      </c>
      <c r="C27">
        <f t="shared" si="9"/>
        <v>2032</v>
      </c>
      <c r="D27" s="41">
        <f>+'Consolida Proyecciones AP '!B26</f>
        <v>55171.105346167329</v>
      </c>
      <c r="E27" s="5">
        <f t="shared" si="8"/>
        <v>1.4241604203994562E-2</v>
      </c>
      <c r="F27" s="41">
        <f>+'Consolida Proyecciones AP '!V26</f>
        <v>10067111.803448606</v>
      </c>
      <c r="G27" s="38">
        <f t="shared" si="0"/>
        <v>15.205894070037813</v>
      </c>
      <c r="H27" s="5">
        <f t="shared" si="2"/>
        <v>7.2990898319624797E-3</v>
      </c>
      <c r="I27" s="44">
        <f t="shared" si="3"/>
        <v>0.11018493703893562</v>
      </c>
      <c r="L27" s="79">
        <v>55677</v>
      </c>
      <c r="M27" s="79">
        <v>11657103</v>
      </c>
      <c r="N27" s="41"/>
      <c r="X27" s="41"/>
    </row>
    <row r="28" spans="2:24" x14ac:dyDescent="0.3">
      <c r="B28">
        <f t="shared" si="9"/>
        <v>11</v>
      </c>
      <c r="C28">
        <f t="shared" si="9"/>
        <v>2033</v>
      </c>
      <c r="D28" s="41">
        <f>+'Consolida Proyecciones AP '!B27</f>
        <v>55943.680887188704</v>
      </c>
      <c r="E28" s="5">
        <f t="shared" si="8"/>
        <v>1.4003263776824815E-2</v>
      </c>
      <c r="F28" s="41">
        <f>+'Consolida Proyecciones AP '!V27</f>
        <v>10281184.519272173</v>
      </c>
      <c r="G28" s="38">
        <f t="shared" si="0"/>
        <v>15.314783779310035</v>
      </c>
      <c r="H28" s="5">
        <f t="shared" si="2"/>
        <v>7.1610198499791888E-3</v>
      </c>
      <c r="I28" s="44">
        <f t="shared" si="3"/>
        <v>0.10888970927222275</v>
      </c>
      <c r="L28" s="79">
        <v>56590</v>
      </c>
      <c r="M28" s="79">
        <v>11848246</v>
      </c>
      <c r="N28" s="41"/>
      <c r="X28" s="41"/>
    </row>
    <row r="29" spans="2:24" x14ac:dyDescent="0.3">
      <c r="B29">
        <f t="shared" si="9"/>
        <v>12</v>
      </c>
      <c r="C29">
        <f t="shared" si="9"/>
        <v>2034</v>
      </c>
      <c r="D29" s="41">
        <f>+'Consolida Proyecciones AP '!B28</f>
        <v>56716.256428210079</v>
      </c>
      <c r="E29" s="5">
        <f t="shared" si="8"/>
        <v>1.380988037914932E-2</v>
      </c>
      <c r="F29" s="41">
        <f>+'Consolida Proyecciones AP '!V28</f>
        <v>10497695.871926699</v>
      </c>
      <c r="G29" s="38">
        <f t="shared" si="0"/>
        <v>15.424290043446952</v>
      </c>
      <c r="H29" s="5">
        <f t="shared" si="2"/>
        <v>7.150363055393294E-3</v>
      </c>
      <c r="I29" s="44">
        <f t="shared" si="3"/>
        <v>0.10950626413691644</v>
      </c>
      <c r="L29" s="41"/>
      <c r="M29" s="41"/>
      <c r="N29" s="41"/>
      <c r="X29" s="41"/>
    </row>
    <row r="30" spans="2:24" x14ac:dyDescent="0.3">
      <c r="B30">
        <f t="shared" si="9"/>
        <v>13</v>
      </c>
      <c r="C30">
        <f t="shared" si="9"/>
        <v>2035</v>
      </c>
      <c r="D30" s="41">
        <f>+'Consolida Proyecciones AP '!B29</f>
        <v>57488.831969231454</v>
      </c>
      <c r="E30" s="5">
        <f t="shared" si="8"/>
        <v>1.3621765428035282E-2</v>
      </c>
      <c r="F30" s="41">
        <f>+'Consolida Proyecciones AP '!V29</f>
        <v>10716225.013350124</v>
      </c>
      <c r="G30" s="38">
        <f t="shared" si="0"/>
        <v>15.533777962134664</v>
      </c>
      <c r="H30" s="5">
        <f t="shared" si="2"/>
        <v>7.0984089627015301E-3</v>
      </c>
      <c r="I30" s="44">
        <f t="shared" si="3"/>
        <v>0.10948791868771224</v>
      </c>
      <c r="L30" s="41"/>
      <c r="M30" s="41"/>
      <c r="N30" s="41"/>
      <c r="X30" s="41"/>
    </row>
    <row r="31" spans="2:24" x14ac:dyDescent="0.3">
      <c r="B31">
        <f t="shared" si="9"/>
        <v>14</v>
      </c>
      <c r="C31">
        <f t="shared" si="9"/>
        <v>2036</v>
      </c>
      <c r="D31" s="41">
        <f>+'Consolida Proyecciones AP '!B30</f>
        <v>58263.524155570689</v>
      </c>
      <c r="E31" s="5">
        <f t="shared" si="8"/>
        <v>1.3475524894189128E-2</v>
      </c>
      <c r="F31" s="41">
        <f>+'Consolida Proyecciones AP '!V30</f>
        <v>10937617.56809474</v>
      </c>
      <c r="G31" s="38">
        <f t="shared" si="0"/>
        <v>15.643889446866121</v>
      </c>
      <c r="H31" s="5">
        <f t="shared" si="2"/>
        <v>7.0885192900185245E-3</v>
      </c>
      <c r="I31" s="44">
        <f t="shared" si="3"/>
        <v>0.1101114847314566</v>
      </c>
      <c r="L31" s="41"/>
      <c r="M31" s="41"/>
      <c r="N31" s="41"/>
      <c r="X31" s="41"/>
    </row>
    <row r="32" spans="2:24" x14ac:dyDescent="0.3">
      <c r="B32">
        <f t="shared" si="9"/>
        <v>15</v>
      </c>
      <c r="C32">
        <f t="shared" si="9"/>
        <v>2037</v>
      </c>
      <c r="D32" s="41">
        <f>+'Consolida Proyecciones AP '!B31</f>
        <v>59036.099696592064</v>
      </c>
      <c r="E32" s="5">
        <f t="shared" ref="E32" si="10">+D32/D31-1</f>
        <v>1.3260020780042403E-2</v>
      </c>
      <c r="F32" s="41">
        <f>+'Consolida Proyecciones AP '!V31</f>
        <v>11159739.256068315</v>
      </c>
      <c r="G32" s="38">
        <f t="shared" si="0"/>
        <v>15.752705143438034</v>
      </c>
      <c r="H32" s="5">
        <f t="shared" si="2"/>
        <v>6.9557955482555389E-3</v>
      </c>
      <c r="I32" s="44">
        <f t="shared" ref="I32" si="11">+G32-G31</f>
        <v>0.10881569657191292</v>
      </c>
      <c r="L32" s="41"/>
      <c r="M32" s="41"/>
      <c r="N32" s="41"/>
      <c r="X32" s="41"/>
    </row>
    <row r="33" spans="3:25" x14ac:dyDescent="0.3">
      <c r="D33" s="41"/>
      <c r="E33" s="5"/>
      <c r="F33" s="41"/>
      <c r="G33" s="38"/>
      <c r="H33" s="5"/>
      <c r="I33" s="44"/>
      <c r="L33" s="41"/>
      <c r="M33" s="41"/>
      <c r="N33" s="41"/>
      <c r="X33" s="41"/>
      <c r="Y33" s="52"/>
    </row>
    <row r="34" spans="3:25" x14ac:dyDescent="0.3">
      <c r="C34" s="51"/>
      <c r="D34" s="52"/>
      <c r="E34" s="52"/>
      <c r="F34" s="52"/>
      <c r="G34" s="53"/>
      <c r="L34" s="52"/>
      <c r="M34" s="41"/>
      <c r="N34" s="41"/>
    </row>
    <row r="36" spans="3:25" x14ac:dyDescent="0.3">
      <c r="D36" s="54" t="s">
        <v>83</v>
      </c>
      <c r="F36" s="75"/>
      <c r="G36" s="5">
        <f>+_xlfn.RRI(C32-C18,G18,G32)</f>
        <v>7.3459860012108358E-3</v>
      </c>
      <c r="L36" s="78"/>
    </row>
    <row r="44" spans="3:25" x14ac:dyDescent="0.3">
      <c r="G44" s="36"/>
      <c r="H44" s="36"/>
    </row>
    <row r="45" spans="3:25" x14ac:dyDescent="0.3">
      <c r="G45" s="36"/>
      <c r="H45" s="36"/>
    </row>
    <row r="46" spans="3:25" x14ac:dyDescent="0.3">
      <c r="G46" s="36"/>
      <c r="H46" s="36"/>
    </row>
    <row r="47" spans="3:25" x14ac:dyDescent="0.3">
      <c r="G47" s="36"/>
      <c r="H47" s="36"/>
    </row>
    <row r="48" spans="3:25" x14ac:dyDescent="0.3">
      <c r="G48" s="36"/>
      <c r="H48" s="36"/>
    </row>
    <row r="49" spans="7:8" x14ac:dyDescent="0.3">
      <c r="G49" s="36"/>
      <c r="H49" s="36"/>
    </row>
    <row r="50" spans="7:8" x14ac:dyDescent="0.3">
      <c r="G50" s="36"/>
      <c r="H50" s="36"/>
    </row>
    <row r="51" spans="7:8" x14ac:dyDescent="0.3">
      <c r="G51" s="36"/>
      <c r="H51" s="36"/>
    </row>
  </sheetData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94E70-1EB3-4363-90BB-EF074427424B}">
  <sheetPr codeName="Hoja22"/>
  <dimension ref="B9"/>
  <sheetViews>
    <sheetView workbookViewId="0"/>
  </sheetViews>
  <sheetFormatPr baseColWidth="10" defaultRowHeight="14.4" x14ac:dyDescent="0.3"/>
  <sheetData>
    <row r="9" spans="2:2" x14ac:dyDescent="0.3">
      <c r="B9">
        <f>1</f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D2B21-6F7B-4A15-90D8-E16D4688F9D2}">
  <sheetPr codeName="Hoja6"/>
  <dimension ref="B2:AA37"/>
  <sheetViews>
    <sheetView zoomScale="75" zoomScaleNormal="75" workbookViewId="0">
      <selection activeCell="I35" sqref="I35"/>
    </sheetView>
  </sheetViews>
  <sheetFormatPr baseColWidth="10" defaultRowHeight="14.4" x14ac:dyDescent="0.3"/>
  <cols>
    <col min="1" max="2" width="3.109375" customWidth="1"/>
    <col min="3" max="3" width="8.109375" customWidth="1"/>
    <col min="4" max="4" width="11.44140625" customWidth="1"/>
    <col min="5" max="5" width="11.33203125" customWidth="1"/>
    <col min="6" max="6" width="11.44140625" customWidth="1"/>
    <col min="7" max="7" width="13.33203125" bestFit="1" customWidth="1"/>
    <col min="8" max="8" width="12.6640625" customWidth="1"/>
    <col min="9" max="9" width="12.44140625" customWidth="1"/>
    <col min="10" max="10" width="18.33203125" customWidth="1"/>
    <col min="11" max="11" width="13.88671875" customWidth="1"/>
    <col min="12" max="12" width="14.109375" customWidth="1"/>
    <col min="13" max="13" width="12" customWidth="1"/>
  </cols>
  <sheetData>
    <row r="2" spans="2:27" x14ac:dyDescent="0.3">
      <c r="C2" s="59" t="s">
        <v>45</v>
      </c>
      <c r="D2" s="60"/>
      <c r="E2" s="60"/>
      <c r="F2" s="60"/>
      <c r="G2" s="60"/>
      <c r="H2" s="60"/>
    </row>
    <row r="3" spans="2:27" x14ac:dyDescent="0.3">
      <c r="D3" s="41"/>
      <c r="E3" s="1"/>
      <c r="F3" s="1"/>
      <c r="G3" s="61"/>
      <c r="H3" s="41"/>
      <c r="I3" s="41"/>
      <c r="J3" s="41"/>
      <c r="L3" s="61"/>
      <c r="M3" s="41"/>
    </row>
    <row r="4" spans="2:27" x14ac:dyDescent="0.3">
      <c r="E4" s="1"/>
      <c r="F4" s="1"/>
      <c r="G4" s="61"/>
      <c r="J4" s="61" t="s">
        <v>48</v>
      </c>
      <c r="K4" s="61"/>
      <c r="L4" s="61" t="s">
        <v>49</v>
      </c>
    </row>
    <row r="5" spans="2:27" x14ac:dyDescent="0.3">
      <c r="C5" s="45"/>
      <c r="D5" s="62" t="s">
        <v>50</v>
      </c>
      <c r="E5" s="62" t="s">
        <v>51</v>
      </c>
      <c r="F5" s="62" t="s">
        <v>52</v>
      </c>
      <c r="G5" s="62" t="s">
        <v>46</v>
      </c>
      <c r="H5" s="62" t="s">
        <v>53</v>
      </c>
      <c r="I5" s="62" t="s">
        <v>54</v>
      </c>
      <c r="J5" s="62" t="s">
        <v>55</v>
      </c>
      <c r="K5" s="62" t="s">
        <v>47</v>
      </c>
      <c r="L5" s="62" t="s">
        <v>55</v>
      </c>
      <c r="M5" s="62"/>
    </row>
    <row r="6" spans="2:27" x14ac:dyDescent="0.3">
      <c r="B6">
        <v>1</v>
      </c>
      <c r="C6">
        <v>2011</v>
      </c>
      <c r="D6" s="41">
        <v>36345</v>
      </c>
      <c r="E6" s="41">
        <f>+'RESIDENCIALES AP'!D6</f>
        <v>38510</v>
      </c>
      <c r="F6" s="41">
        <f t="shared" ref="F6:F7" si="0">+E6-D6</f>
        <v>2165</v>
      </c>
      <c r="G6" s="41"/>
      <c r="H6" s="41">
        <v>5464085.2899999991</v>
      </c>
      <c r="I6" s="41">
        <f>+'RESIDENCIALES AP'!F6</f>
        <v>5968710.6699999999</v>
      </c>
      <c r="J6" s="37">
        <f>+H6/12/D6</f>
        <v>12.528282867886455</v>
      </c>
      <c r="K6" s="41"/>
      <c r="L6" s="41"/>
      <c r="M6" s="41">
        <f>+I6-H6</f>
        <v>504625.38000000082</v>
      </c>
      <c r="N6" s="42">
        <f>+D6/E6</f>
        <v>0.94378083614645547</v>
      </c>
      <c r="P6" s="90">
        <f>+I6-H6</f>
        <v>504625.38000000082</v>
      </c>
      <c r="Q6" s="91">
        <f>+F6</f>
        <v>2165</v>
      </c>
      <c r="R6" s="92">
        <f>+P6/Q6/12</f>
        <v>19.423609699769084</v>
      </c>
      <c r="AA6" s="41"/>
    </row>
    <row r="7" spans="2:27" x14ac:dyDescent="0.3">
      <c r="B7">
        <f t="shared" ref="B7:C7" si="1">+B6+1</f>
        <v>2</v>
      </c>
      <c r="C7">
        <f t="shared" si="1"/>
        <v>2012</v>
      </c>
      <c r="D7" s="41">
        <v>37340</v>
      </c>
      <c r="E7" s="41">
        <f>+'RESIDENCIALES AP'!D7</f>
        <v>39509</v>
      </c>
      <c r="F7" s="41">
        <f t="shared" si="0"/>
        <v>2169</v>
      </c>
      <c r="G7" s="41"/>
      <c r="H7" s="41">
        <v>5727341.7000000002</v>
      </c>
      <c r="I7" s="41">
        <f>+'RESIDENCIALES AP'!F7</f>
        <v>6218700.0099999998</v>
      </c>
      <c r="J7" s="37">
        <f t="shared" ref="J7:J17" si="2">+H7/12/D7</f>
        <v>12.781962372790574</v>
      </c>
      <c r="K7" s="41"/>
      <c r="L7" s="41"/>
      <c r="M7" s="41">
        <f t="shared" ref="M7:M17" si="3">+I7-H7</f>
        <v>491358.30999999959</v>
      </c>
      <c r="N7" s="42">
        <f t="shared" ref="N7:N17" si="4">+D7/E7</f>
        <v>0.94510111620137183</v>
      </c>
      <c r="P7" s="93">
        <f t="shared" ref="P7:P17" si="5">+I7-H7</f>
        <v>491358.30999999959</v>
      </c>
      <c r="Q7" s="41">
        <f t="shared" ref="Q7:Q17" si="6">+F7</f>
        <v>2169</v>
      </c>
      <c r="R7" s="94">
        <f t="shared" ref="R7:R18" si="7">+P7/Q7/12</f>
        <v>18.878066313201153</v>
      </c>
      <c r="AA7" s="41"/>
    </row>
    <row r="8" spans="2:27" x14ac:dyDescent="0.3">
      <c r="B8">
        <f t="shared" ref="B8:C8" si="8">+B7+1</f>
        <v>3</v>
      </c>
      <c r="C8">
        <f t="shared" si="8"/>
        <v>2013</v>
      </c>
      <c r="D8" s="41">
        <v>38490</v>
      </c>
      <c r="E8" s="41">
        <f>+'RESIDENCIALES AP'!D8</f>
        <v>40641</v>
      </c>
      <c r="F8" s="41">
        <f t="shared" ref="F8:F16" si="9">+E8-D8</f>
        <v>2151</v>
      </c>
      <c r="G8" s="41"/>
      <c r="H8" s="41">
        <v>5828922.6999999993</v>
      </c>
      <c r="I8" s="41">
        <f>+'RESIDENCIALES AP'!F8</f>
        <v>6316584.6799999997</v>
      </c>
      <c r="J8" s="37">
        <f t="shared" si="2"/>
        <v>12.619993721312895</v>
      </c>
      <c r="K8" s="41"/>
      <c r="L8" s="41"/>
      <c r="M8" s="41">
        <f t="shared" si="3"/>
        <v>487661.98000000045</v>
      </c>
      <c r="N8" s="42">
        <f t="shared" si="4"/>
        <v>0.94707315272754111</v>
      </c>
      <c r="P8" s="93">
        <f t="shared" si="5"/>
        <v>487661.98000000045</v>
      </c>
      <c r="Q8" s="41">
        <f t="shared" si="6"/>
        <v>2151</v>
      </c>
      <c r="R8" s="94">
        <f t="shared" si="7"/>
        <v>18.89283976445066</v>
      </c>
      <c r="AA8" s="41"/>
    </row>
    <row r="9" spans="2:27" x14ac:dyDescent="0.3">
      <c r="B9">
        <f t="shared" ref="B9:C9" si="10">+B8+1</f>
        <v>4</v>
      </c>
      <c r="C9">
        <f t="shared" si="10"/>
        <v>2014</v>
      </c>
      <c r="D9" s="41">
        <v>39293</v>
      </c>
      <c r="E9" s="41">
        <f>+'RESIDENCIALES AP'!D9</f>
        <v>41434</v>
      </c>
      <c r="F9" s="41">
        <f t="shared" si="9"/>
        <v>2141</v>
      </c>
      <c r="G9" s="41"/>
      <c r="H9" s="41">
        <v>5978414.79</v>
      </c>
      <c r="I9" s="41">
        <f>+'RESIDENCIALES AP'!F9</f>
        <v>6477406.29</v>
      </c>
      <c r="J9" s="37">
        <f t="shared" si="2"/>
        <v>12.679134515053571</v>
      </c>
      <c r="K9" s="41"/>
      <c r="L9" s="41"/>
      <c r="M9" s="41">
        <f t="shared" si="3"/>
        <v>498991.5</v>
      </c>
      <c r="N9" s="42">
        <f t="shared" si="4"/>
        <v>0.94832746053965344</v>
      </c>
      <c r="P9" s="93">
        <f t="shared" si="5"/>
        <v>498991.5</v>
      </c>
      <c r="Q9" s="41">
        <f t="shared" si="6"/>
        <v>2141</v>
      </c>
      <c r="R9" s="94">
        <f t="shared" si="7"/>
        <v>19.422057449789818</v>
      </c>
      <c r="AA9" s="41"/>
    </row>
    <row r="10" spans="2:27" x14ac:dyDescent="0.3">
      <c r="B10">
        <f t="shared" ref="B10" si="11">+B9+1</f>
        <v>5</v>
      </c>
      <c r="C10">
        <f t="shared" ref="B10:C25" si="12">+C9+1</f>
        <v>2015</v>
      </c>
      <c r="D10" s="41">
        <v>40090</v>
      </c>
      <c r="E10" s="41">
        <f>+'RESIDENCIALES AP'!D10</f>
        <v>42233</v>
      </c>
      <c r="F10" s="41">
        <f t="shared" si="9"/>
        <v>2143</v>
      </c>
      <c r="G10" s="41"/>
      <c r="H10" s="41">
        <v>6329189.7300000004</v>
      </c>
      <c r="I10" s="41">
        <f>+'RESIDENCIALES AP'!F10</f>
        <v>6855620.0700000003</v>
      </c>
      <c r="J10" s="37">
        <f t="shared" si="2"/>
        <v>13.1562104639561</v>
      </c>
      <c r="K10" s="41"/>
      <c r="L10" s="41"/>
      <c r="M10" s="41">
        <f t="shared" si="3"/>
        <v>526430.33999999985</v>
      </c>
      <c r="N10" s="42">
        <f t="shared" si="4"/>
        <v>0.94925768948452627</v>
      </c>
      <c r="P10" s="93">
        <f t="shared" si="5"/>
        <v>526430.33999999985</v>
      </c>
      <c r="Q10" s="41">
        <f t="shared" si="6"/>
        <v>2143</v>
      </c>
      <c r="R10" s="94">
        <f t="shared" si="7"/>
        <v>20.470926271581888</v>
      </c>
      <c r="AA10" s="41"/>
    </row>
    <row r="11" spans="2:27" x14ac:dyDescent="0.3">
      <c r="B11">
        <f t="shared" ref="B11" si="13">+B10+1</f>
        <v>6</v>
      </c>
      <c r="C11">
        <f t="shared" si="12"/>
        <v>2016</v>
      </c>
      <c r="D11" s="41">
        <v>40589</v>
      </c>
      <c r="E11" s="41">
        <f>+'RESIDENCIALES AP'!D11</f>
        <v>42734</v>
      </c>
      <c r="F11" s="41">
        <f t="shared" si="9"/>
        <v>2145</v>
      </c>
      <c r="G11" s="41"/>
      <c r="H11" s="41">
        <v>6561926.8900000006</v>
      </c>
      <c r="I11" s="41">
        <f>+'RESIDENCIALES AP'!F11</f>
        <v>7089393.4699999988</v>
      </c>
      <c r="J11" s="37">
        <f t="shared" si="2"/>
        <v>13.472301382969114</v>
      </c>
      <c r="K11" s="41"/>
      <c r="L11" s="37"/>
      <c r="M11" s="41">
        <f t="shared" si="3"/>
        <v>527466.57999999821</v>
      </c>
      <c r="N11" s="42">
        <f t="shared" si="4"/>
        <v>0.94980577526091636</v>
      </c>
      <c r="P11" s="93">
        <f t="shared" si="5"/>
        <v>527466.57999999821</v>
      </c>
      <c r="Q11" s="41">
        <f t="shared" si="6"/>
        <v>2145</v>
      </c>
      <c r="R11" s="94">
        <f t="shared" si="7"/>
        <v>20.492097125097057</v>
      </c>
      <c r="AA11" s="41"/>
    </row>
    <row r="12" spans="2:27" x14ac:dyDescent="0.3">
      <c r="B12">
        <f t="shared" si="12"/>
        <v>7</v>
      </c>
      <c r="C12">
        <f t="shared" si="12"/>
        <v>2017</v>
      </c>
      <c r="D12" s="41">
        <v>41539</v>
      </c>
      <c r="E12" s="41">
        <f>+'RESIDENCIALES AP'!D12</f>
        <v>43624</v>
      </c>
      <c r="F12" s="41">
        <f t="shared" si="9"/>
        <v>2085</v>
      </c>
      <c r="G12" s="41"/>
      <c r="H12" s="41">
        <v>6755529.8600000003</v>
      </c>
      <c r="I12" s="41">
        <f>+'RESIDENCIALES AP'!F12</f>
        <v>7287226.9899999993</v>
      </c>
      <c r="J12" s="37">
        <f t="shared" si="2"/>
        <v>13.552584839949605</v>
      </c>
      <c r="K12" s="41"/>
      <c r="L12" s="37"/>
      <c r="M12" s="41">
        <f t="shared" si="3"/>
        <v>531697.12999999896</v>
      </c>
      <c r="N12" s="42">
        <f t="shared" si="4"/>
        <v>0.95220520814230702</v>
      </c>
      <c r="O12" s="5"/>
      <c r="P12" s="93">
        <f t="shared" si="5"/>
        <v>531697.12999999896</v>
      </c>
      <c r="Q12" s="41">
        <f t="shared" si="6"/>
        <v>2085</v>
      </c>
      <c r="R12" s="94">
        <f t="shared" si="7"/>
        <v>21.250884492406033</v>
      </c>
      <c r="AA12" s="41"/>
    </row>
    <row r="13" spans="2:27" x14ac:dyDescent="0.3">
      <c r="B13">
        <f t="shared" si="12"/>
        <v>8</v>
      </c>
      <c r="C13">
        <f t="shared" si="12"/>
        <v>2018</v>
      </c>
      <c r="D13" s="41">
        <v>42456</v>
      </c>
      <c r="E13" s="41">
        <f>+'RESIDENCIALES AP'!D13</f>
        <v>44555</v>
      </c>
      <c r="F13" s="41">
        <f t="shared" si="9"/>
        <v>2099</v>
      </c>
      <c r="G13" s="41"/>
      <c r="H13" s="41">
        <v>6981944.0600000005</v>
      </c>
      <c r="I13" s="41">
        <f>+'RESIDENCIALES AP'!F13</f>
        <v>7530981.080000001</v>
      </c>
      <c r="J13" s="37">
        <f t="shared" si="2"/>
        <v>13.704274346774701</v>
      </c>
      <c r="K13" s="41"/>
      <c r="L13" s="37"/>
      <c r="M13" s="41">
        <f t="shared" si="3"/>
        <v>549037.02000000048</v>
      </c>
      <c r="N13" s="42">
        <f t="shared" si="4"/>
        <v>0.95288968690382669</v>
      </c>
      <c r="O13" s="5"/>
      <c r="P13" s="93">
        <f t="shared" si="5"/>
        <v>549037.02000000048</v>
      </c>
      <c r="Q13" s="41">
        <f t="shared" si="6"/>
        <v>2099</v>
      </c>
      <c r="R13" s="94">
        <f t="shared" si="7"/>
        <v>21.797563125297781</v>
      </c>
      <c r="AA13" s="41"/>
    </row>
    <row r="14" spans="2:27" x14ac:dyDescent="0.3">
      <c r="B14">
        <f t="shared" si="12"/>
        <v>9</v>
      </c>
      <c r="C14">
        <f t="shared" si="12"/>
        <v>2019</v>
      </c>
      <c r="D14" s="41">
        <v>42991</v>
      </c>
      <c r="E14" s="41">
        <f>+'RESIDENCIALES AP'!D14</f>
        <v>45087</v>
      </c>
      <c r="F14" s="41">
        <f t="shared" si="9"/>
        <v>2096</v>
      </c>
      <c r="G14" s="41"/>
      <c r="H14" s="41">
        <v>7005101.0500000007</v>
      </c>
      <c r="I14" s="41">
        <f>+'RESIDENCIALES AP'!F14</f>
        <v>7538074.5099999998</v>
      </c>
      <c r="J14" s="37">
        <f t="shared" si="2"/>
        <v>13.578619265272577</v>
      </c>
      <c r="K14" s="41"/>
      <c r="L14" s="37"/>
      <c r="M14" s="41">
        <f t="shared" si="3"/>
        <v>532973.45999999903</v>
      </c>
      <c r="N14" s="42">
        <f t="shared" si="4"/>
        <v>0.95351209883114862</v>
      </c>
      <c r="O14" s="5"/>
      <c r="P14" s="93">
        <f t="shared" si="5"/>
        <v>532973.45999999903</v>
      </c>
      <c r="Q14" s="41">
        <f t="shared" si="6"/>
        <v>2096</v>
      </c>
      <c r="R14" s="94">
        <f t="shared" si="7"/>
        <v>21.190102576335839</v>
      </c>
      <c r="AA14" s="41"/>
    </row>
    <row r="15" spans="2:27" x14ac:dyDescent="0.3">
      <c r="B15">
        <f t="shared" si="12"/>
        <v>10</v>
      </c>
      <c r="C15">
        <f t="shared" si="12"/>
        <v>2020</v>
      </c>
      <c r="D15" s="41">
        <v>43348</v>
      </c>
      <c r="E15" s="41">
        <f>+'RESIDENCIALES AP'!D15</f>
        <v>45442</v>
      </c>
      <c r="F15" s="41">
        <f t="shared" si="9"/>
        <v>2094</v>
      </c>
      <c r="G15" s="41"/>
      <c r="H15" s="41">
        <v>7067337.7200000007</v>
      </c>
      <c r="I15" s="41">
        <f>+'RESIDENCIALES AP'!F15</f>
        <v>7631073.6499999994</v>
      </c>
      <c r="J15" s="37">
        <f t="shared" si="2"/>
        <v>13.58643559103073</v>
      </c>
      <c r="K15" s="41"/>
      <c r="L15" s="37"/>
      <c r="M15" s="41">
        <f t="shared" si="3"/>
        <v>563735.92999999877</v>
      </c>
      <c r="N15" s="42">
        <f t="shared" si="4"/>
        <v>0.95391928172175522</v>
      </c>
      <c r="O15" s="5"/>
      <c r="P15" s="93">
        <f t="shared" si="5"/>
        <v>563735.92999999877</v>
      </c>
      <c r="Q15" s="41">
        <f t="shared" si="6"/>
        <v>2094</v>
      </c>
      <c r="R15" s="94">
        <f t="shared" si="7"/>
        <v>22.434572190385179</v>
      </c>
      <c r="AA15" s="41"/>
    </row>
    <row r="16" spans="2:27" x14ac:dyDescent="0.3">
      <c r="B16">
        <f t="shared" si="12"/>
        <v>11</v>
      </c>
      <c r="C16">
        <f t="shared" si="12"/>
        <v>2021</v>
      </c>
      <c r="D16" s="41">
        <v>44240</v>
      </c>
      <c r="E16" s="41">
        <f>+'RESIDENCIALES AP'!D16</f>
        <v>46329</v>
      </c>
      <c r="F16" s="41">
        <f t="shared" si="9"/>
        <v>2089</v>
      </c>
      <c r="G16" s="41"/>
      <c r="H16" s="41">
        <v>7291207.6399999987</v>
      </c>
      <c r="I16" s="41">
        <f>+'RESIDENCIALES AP'!F16</f>
        <v>7878154.7199999997</v>
      </c>
      <c r="J16" s="37">
        <f t="shared" si="2"/>
        <v>13.734191606389389</v>
      </c>
      <c r="K16" s="41"/>
      <c r="L16" s="37"/>
      <c r="M16" s="41">
        <f t="shared" si="3"/>
        <v>586947.08000000101</v>
      </c>
      <c r="N16" s="42">
        <f t="shared" si="4"/>
        <v>0.95490945196313326</v>
      </c>
      <c r="O16" s="5"/>
      <c r="P16" s="93">
        <f t="shared" si="5"/>
        <v>586947.08000000101</v>
      </c>
      <c r="Q16" s="41">
        <f t="shared" si="6"/>
        <v>2089</v>
      </c>
      <c r="R16" s="94">
        <f t="shared" si="7"/>
        <v>23.414196585288057</v>
      </c>
      <c r="AA16" s="41"/>
    </row>
    <row r="17" spans="2:27" x14ac:dyDescent="0.3">
      <c r="B17" s="45">
        <v>0</v>
      </c>
      <c r="C17" s="45">
        <f t="shared" si="12"/>
        <v>2022</v>
      </c>
      <c r="D17" s="46">
        <v>45351</v>
      </c>
      <c r="E17" s="46">
        <f>+'RESIDENCIALES AP'!D17</f>
        <v>47439</v>
      </c>
      <c r="F17" s="46">
        <f>+E17-D17</f>
        <v>2088</v>
      </c>
      <c r="G17" s="46">
        <f>+D17</f>
        <v>45351</v>
      </c>
      <c r="H17" s="58">
        <v>7379242.4299999997</v>
      </c>
      <c r="I17" s="46">
        <f>+'RESIDENCIALES AP'!F17</f>
        <v>7985004.7699999996</v>
      </c>
      <c r="J17" s="63">
        <f t="shared" si="2"/>
        <v>13.559499661896465</v>
      </c>
      <c r="K17" s="46">
        <f>+H17</f>
        <v>7379242.4299999997</v>
      </c>
      <c r="L17" s="63">
        <f>+J17</f>
        <v>13.559499661896465</v>
      </c>
      <c r="M17" s="41">
        <f t="shared" si="3"/>
        <v>605762.33999999985</v>
      </c>
      <c r="N17" s="42">
        <f t="shared" si="4"/>
        <v>0.95598558148358947</v>
      </c>
      <c r="O17" s="5"/>
      <c r="P17" s="93">
        <f t="shared" si="5"/>
        <v>605762.33999999985</v>
      </c>
      <c r="Q17" s="41">
        <f t="shared" si="6"/>
        <v>2088</v>
      </c>
      <c r="R17" s="94">
        <f t="shared" si="7"/>
        <v>24.17633860153256</v>
      </c>
      <c r="AA17" s="41"/>
    </row>
    <row r="18" spans="2:27" x14ac:dyDescent="0.3">
      <c r="B18">
        <v>1</v>
      </c>
      <c r="C18">
        <f t="shared" si="12"/>
        <v>2023</v>
      </c>
      <c r="D18" s="41"/>
      <c r="E18" s="41">
        <f>+'RESIDENCIALES AP'!D18</f>
        <v>48211.575541021375</v>
      </c>
      <c r="F18" s="41"/>
      <c r="G18" s="41">
        <f>+G17+E18-E17</f>
        <v>46123.575541021375</v>
      </c>
      <c r="H18" s="41"/>
      <c r="I18" s="41">
        <f>+'RESIDENCIALES AP'!F18</f>
        <v>8225957.686278698</v>
      </c>
      <c r="K18" s="41">
        <f>+K17+I18-I17</f>
        <v>7620195.3462786973</v>
      </c>
      <c r="L18" s="37">
        <f t="shared" ref="L18:L32" si="14">+K18/12/G18</f>
        <v>13.767715781093067</v>
      </c>
      <c r="M18" s="41">
        <f>+I18-K18</f>
        <v>605762.34000000078</v>
      </c>
      <c r="N18" s="42">
        <f>+G18/E18</f>
        <v>0.95669089888540559</v>
      </c>
      <c r="O18" s="5"/>
      <c r="P18" s="93">
        <f>+I18-K18</f>
        <v>605762.34000000078</v>
      </c>
      <c r="Q18" s="41">
        <f>+E18-G18</f>
        <v>2088</v>
      </c>
      <c r="R18" s="94">
        <f t="shared" si="7"/>
        <v>24.176338601532596</v>
      </c>
      <c r="AA18" s="41"/>
    </row>
    <row r="19" spans="2:27" x14ac:dyDescent="0.3">
      <c r="B19">
        <f>+B18+1</f>
        <v>2</v>
      </c>
      <c r="C19">
        <f t="shared" si="12"/>
        <v>2024</v>
      </c>
      <c r="D19" s="41"/>
      <c r="E19" s="41">
        <f>+'RESIDENCIALES AP'!D19</f>
        <v>48986.26772736061</v>
      </c>
      <c r="F19" s="41"/>
      <c r="G19" s="41">
        <f>+G18+E19-E18</f>
        <v>46898.26772736061</v>
      </c>
      <c r="H19" s="41"/>
      <c r="I19" s="41">
        <f>+'RESIDENCIALES AP'!F19</f>
        <v>8423020.4733241908</v>
      </c>
      <c r="K19" s="41">
        <f t="shared" ref="K19:K32" si="15">+K18+I19-I18</f>
        <v>7817258.13332419</v>
      </c>
      <c r="L19" s="37">
        <f t="shared" si="14"/>
        <v>13.890452874807668</v>
      </c>
      <c r="M19" s="41">
        <f t="shared" ref="M19:M32" si="16">+I19-K19</f>
        <v>605762.34000000078</v>
      </c>
      <c r="N19" s="42">
        <f t="shared" ref="N19:N32" si="17">+G19/E19</f>
        <v>0.95737580965300251</v>
      </c>
      <c r="O19" s="5"/>
      <c r="P19" s="93">
        <f t="shared" ref="P19:P32" si="18">+I19-K19</f>
        <v>605762.34000000078</v>
      </c>
      <c r="Q19" s="41">
        <f t="shared" ref="Q19:Q32" si="19">+E19-G19</f>
        <v>2088</v>
      </c>
      <c r="R19" s="94">
        <f t="shared" ref="R19:R32" si="20">+P19/Q19/12</f>
        <v>24.176338601532596</v>
      </c>
      <c r="AA19" s="41"/>
    </row>
    <row r="20" spans="2:27" x14ac:dyDescent="0.3">
      <c r="B20">
        <f t="shared" ref="B20:C32" si="21">+B19+1</f>
        <v>3</v>
      </c>
      <c r="C20">
        <f t="shared" si="12"/>
        <v>2025</v>
      </c>
      <c r="D20" s="41"/>
      <c r="E20" s="41">
        <f>+'RESIDENCIALES AP'!D20</f>
        <v>49758.843268381985</v>
      </c>
      <c r="F20" s="41"/>
      <c r="G20" s="41">
        <f t="shared" ref="G20:G32" si="22">+G19+E20-E19</f>
        <v>47670.843268381985</v>
      </c>
      <c r="H20" s="41"/>
      <c r="I20" s="41">
        <f>+'RESIDENCIALES AP'!F20</f>
        <v>8620995.2448477428</v>
      </c>
      <c r="K20" s="41">
        <f t="shared" si="15"/>
        <v>8015232.9048477411</v>
      </c>
      <c r="L20" s="37">
        <f t="shared" si="14"/>
        <v>14.011417243944406</v>
      </c>
      <c r="M20" s="41">
        <f t="shared" si="16"/>
        <v>605762.34000000171</v>
      </c>
      <c r="N20" s="42">
        <f t="shared" si="17"/>
        <v>0.95803760974229146</v>
      </c>
      <c r="O20" s="5"/>
      <c r="P20" s="93">
        <f t="shared" si="18"/>
        <v>605762.34000000171</v>
      </c>
      <c r="Q20" s="41">
        <f t="shared" si="19"/>
        <v>2088</v>
      </c>
      <c r="R20" s="94">
        <f t="shared" si="20"/>
        <v>24.176338601532635</v>
      </c>
      <c r="AA20" s="41"/>
    </row>
    <row r="21" spans="2:27" x14ac:dyDescent="0.3">
      <c r="B21">
        <f t="shared" si="21"/>
        <v>4</v>
      </c>
      <c r="C21">
        <f t="shared" si="12"/>
        <v>2026</v>
      </c>
      <c r="D21" s="41"/>
      <c r="E21" s="41">
        <f>+'RESIDENCIALES AP'!D21</f>
        <v>50531.41880940336</v>
      </c>
      <c r="F21" s="41"/>
      <c r="G21" s="41">
        <f t="shared" si="22"/>
        <v>48443.41880940336</v>
      </c>
      <c r="H21" s="41"/>
      <c r="I21" s="41">
        <f>+'RESIDENCIALES AP'!F21</f>
        <v>8821358.7591627017</v>
      </c>
      <c r="K21" s="41">
        <f t="shared" si="15"/>
        <v>8215596.4191627</v>
      </c>
      <c r="L21" s="37">
        <f t="shared" si="14"/>
        <v>14.132632496972546</v>
      </c>
      <c r="M21" s="41">
        <f t="shared" si="16"/>
        <v>605762.34000000171</v>
      </c>
      <c r="N21" s="42">
        <f t="shared" si="17"/>
        <v>0.95867917329066876</v>
      </c>
      <c r="O21" s="5"/>
      <c r="P21" s="93">
        <f t="shared" si="18"/>
        <v>605762.34000000171</v>
      </c>
      <c r="Q21" s="41">
        <f t="shared" si="19"/>
        <v>2088</v>
      </c>
      <c r="R21" s="94">
        <f t="shared" si="20"/>
        <v>24.176338601532635</v>
      </c>
      <c r="AA21" s="41"/>
    </row>
    <row r="22" spans="2:27" x14ac:dyDescent="0.3">
      <c r="B22">
        <f t="shared" si="21"/>
        <v>5</v>
      </c>
      <c r="C22">
        <f t="shared" si="12"/>
        <v>2027</v>
      </c>
      <c r="D22" s="41"/>
      <c r="E22" s="41">
        <f>+'RESIDENCIALES AP'!D22</f>
        <v>51303.994350424735</v>
      </c>
      <c r="F22" s="41"/>
      <c r="G22" s="41">
        <f t="shared" si="22"/>
        <v>49215.994350424735</v>
      </c>
      <c r="H22" s="41"/>
      <c r="I22" s="41">
        <f>+'RESIDENCIALES AP'!F22</f>
        <v>9023740.0622465573</v>
      </c>
      <c r="K22" s="41">
        <f t="shared" si="15"/>
        <v>8417977.7222465575</v>
      </c>
      <c r="L22" s="37">
        <f t="shared" si="14"/>
        <v>14.253458713559295</v>
      </c>
      <c r="M22" s="41">
        <f t="shared" si="16"/>
        <v>605762.33999999985</v>
      </c>
      <c r="N22" s="42">
        <f t="shared" si="17"/>
        <v>0.95930141451095974</v>
      </c>
      <c r="O22" s="34"/>
      <c r="P22" s="93">
        <f t="shared" si="18"/>
        <v>605762.33999999985</v>
      </c>
      <c r="Q22" s="41">
        <f t="shared" si="19"/>
        <v>2088</v>
      </c>
      <c r="R22" s="94">
        <f t="shared" si="20"/>
        <v>24.17633860153256</v>
      </c>
      <c r="AA22" s="41"/>
    </row>
    <row r="23" spans="2:27" x14ac:dyDescent="0.3">
      <c r="B23" s="64">
        <f t="shared" si="21"/>
        <v>6</v>
      </c>
      <c r="C23" s="64">
        <f t="shared" si="12"/>
        <v>2028</v>
      </c>
      <c r="D23" s="65"/>
      <c r="E23" s="65">
        <f>+'RESIDENCIALES AP'!D23</f>
        <v>52078.686536763969</v>
      </c>
      <c r="F23" s="65"/>
      <c r="G23" s="65">
        <f t="shared" si="22"/>
        <v>49990.686536763969</v>
      </c>
      <c r="H23" s="65"/>
      <c r="I23" s="65">
        <f>+'RESIDENCIALES AP'!F23</f>
        <v>9228912.7718584239</v>
      </c>
      <c r="J23" s="65"/>
      <c r="K23" s="65">
        <f t="shared" si="15"/>
        <v>8623150.4318584241</v>
      </c>
      <c r="L23" s="66">
        <f t="shared" si="14"/>
        <v>14.374594931659283</v>
      </c>
      <c r="M23" s="41">
        <f t="shared" si="16"/>
        <v>605762.33999999985</v>
      </c>
      <c r="N23" s="42">
        <f t="shared" si="17"/>
        <v>0.95990682294711838</v>
      </c>
      <c r="O23" s="34"/>
      <c r="P23" s="93">
        <f t="shared" si="18"/>
        <v>605762.33999999985</v>
      </c>
      <c r="Q23" s="41">
        <f t="shared" si="19"/>
        <v>2088</v>
      </c>
      <c r="R23" s="94">
        <f t="shared" si="20"/>
        <v>24.17633860153256</v>
      </c>
      <c r="AA23" s="41"/>
    </row>
    <row r="24" spans="2:27" x14ac:dyDescent="0.3">
      <c r="B24">
        <f t="shared" si="21"/>
        <v>7</v>
      </c>
      <c r="C24">
        <f t="shared" si="12"/>
        <v>2029</v>
      </c>
      <c r="D24" s="41"/>
      <c r="E24" s="41">
        <f>+'RESIDENCIALES AP'!D24</f>
        <v>52851.262077785344</v>
      </c>
      <c r="F24" s="41"/>
      <c r="G24" s="41">
        <f t="shared" si="22"/>
        <v>50763.262077785344</v>
      </c>
      <c r="H24" s="41"/>
      <c r="I24" s="41">
        <f>+'RESIDENCIALES AP'!F24</f>
        <v>9434936.5155319832</v>
      </c>
      <c r="K24" s="41">
        <f t="shared" si="15"/>
        <v>8829174.1755319834</v>
      </c>
      <c r="L24" s="37">
        <f t="shared" si="14"/>
        <v>14.494035341941615</v>
      </c>
      <c r="M24" s="41">
        <f t="shared" si="16"/>
        <v>605762.33999999985</v>
      </c>
      <c r="N24" s="42">
        <f t="shared" si="17"/>
        <v>0.96049290181704783</v>
      </c>
      <c r="P24" s="93">
        <f t="shared" si="18"/>
        <v>605762.33999999985</v>
      </c>
      <c r="Q24" s="41">
        <f t="shared" si="19"/>
        <v>2088</v>
      </c>
      <c r="R24" s="94">
        <f t="shared" si="20"/>
        <v>24.17633860153256</v>
      </c>
      <c r="AA24" s="41"/>
    </row>
    <row r="25" spans="2:27" x14ac:dyDescent="0.3">
      <c r="B25">
        <f t="shared" si="21"/>
        <v>8</v>
      </c>
      <c r="C25">
        <f t="shared" si="12"/>
        <v>2030</v>
      </c>
      <c r="D25" s="41"/>
      <c r="E25" s="41">
        <f>+'RESIDENCIALES AP'!D25</f>
        <v>53623.83761880672</v>
      </c>
      <c r="F25" s="41"/>
      <c r="G25" s="41">
        <f t="shared" si="22"/>
        <v>51535.83761880672</v>
      </c>
      <c r="H25" s="41"/>
      <c r="I25" s="41">
        <f>+'RESIDENCIALES AP'!F25</f>
        <v>9643373.9490167275</v>
      </c>
      <c r="K25" s="41">
        <f t="shared" si="15"/>
        <v>9037611.6090167277</v>
      </c>
      <c r="L25" s="37">
        <f t="shared" si="14"/>
        <v>14.613797612490078</v>
      </c>
      <c r="M25" s="41">
        <f t="shared" si="16"/>
        <v>605762.33999999985</v>
      </c>
      <c r="N25" s="42">
        <f t="shared" si="17"/>
        <v>0.96106209304073187</v>
      </c>
      <c r="P25" s="93">
        <f t="shared" si="18"/>
        <v>605762.33999999985</v>
      </c>
      <c r="Q25" s="41">
        <f t="shared" si="19"/>
        <v>2088</v>
      </c>
      <c r="R25" s="94">
        <f t="shared" si="20"/>
        <v>24.17633860153256</v>
      </c>
      <c r="AA25" s="41"/>
    </row>
    <row r="26" spans="2:27" x14ac:dyDescent="0.3">
      <c r="B26">
        <f t="shared" si="21"/>
        <v>9</v>
      </c>
      <c r="C26">
        <f t="shared" si="21"/>
        <v>2031</v>
      </c>
      <c r="D26" s="41"/>
      <c r="E26" s="41">
        <f>+'RESIDENCIALES AP'!D26</f>
        <v>54396.413159828095</v>
      </c>
      <c r="F26" s="41"/>
      <c r="G26" s="41">
        <f t="shared" si="22"/>
        <v>52308.413159828095</v>
      </c>
      <c r="H26" s="41"/>
      <c r="I26" s="41">
        <f>+'RESIDENCIALES AP'!F26</f>
        <v>9853829.1712703668</v>
      </c>
      <c r="K26" s="41">
        <f t="shared" si="15"/>
        <v>9248066.8312703669</v>
      </c>
      <c r="L26" s="37">
        <f t="shared" si="14"/>
        <v>14.733236766032494</v>
      </c>
      <c r="M26" s="41">
        <f t="shared" si="16"/>
        <v>605762.33999999985</v>
      </c>
      <c r="N26" s="42">
        <f t="shared" si="17"/>
        <v>0.96161511616832129</v>
      </c>
      <c r="P26" s="93">
        <f t="shared" si="18"/>
        <v>605762.33999999985</v>
      </c>
      <c r="Q26" s="41">
        <f t="shared" si="19"/>
        <v>2088</v>
      </c>
      <c r="R26" s="94">
        <f t="shared" si="20"/>
        <v>24.17633860153256</v>
      </c>
      <c r="AA26" s="41"/>
    </row>
    <row r="27" spans="2:27" x14ac:dyDescent="0.3">
      <c r="B27">
        <f t="shared" si="21"/>
        <v>10</v>
      </c>
      <c r="C27">
        <f t="shared" si="21"/>
        <v>2032</v>
      </c>
      <c r="D27" s="41"/>
      <c r="E27" s="41">
        <f>+'RESIDENCIALES AP'!D27</f>
        <v>55171.105346167329</v>
      </c>
      <c r="F27" s="41"/>
      <c r="G27" s="41">
        <f t="shared" si="22"/>
        <v>53083.105346167329</v>
      </c>
      <c r="H27" s="41"/>
      <c r="I27" s="41">
        <f>+'RESIDENCIALES AP'!F27</f>
        <v>10067111.803448606</v>
      </c>
      <c r="K27" s="41">
        <f t="shared" si="15"/>
        <v>9461349.4634486064</v>
      </c>
      <c r="L27" s="37">
        <f t="shared" si="14"/>
        <v>14.853045681466412</v>
      </c>
      <c r="M27" s="41">
        <f t="shared" si="16"/>
        <v>605762.33999999985</v>
      </c>
      <c r="N27" s="42">
        <f t="shared" si="17"/>
        <v>0.96215410246180522</v>
      </c>
      <c r="P27" s="93">
        <f t="shared" si="18"/>
        <v>605762.33999999985</v>
      </c>
      <c r="Q27" s="41">
        <f t="shared" si="19"/>
        <v>2088</v>
      </c>
      <c r="R27" s="94">
        <f t="shared" si="20"/>
        <v>24.17633860153256</v>
      </c>
      <c r="AA27" s="41"/>
    </row>
    <row r="28" spans="2:27" x14ac:dyDescent="0.3">
      <c r="B28">
        <f t="shared" si="21"/>
        <v>11</v>
      </c>
      <c r="C28">
        <f t="shared" si="21"/>
        <v>2033</v>
      </c>
      <c r="D28" s="41"/>
      <c r="E28" s="41">
        <f>+'RESIDENCIALES AP'!D28</f>
        <v>55943.680887188704</v>
      </c>
      <c r="F28" s="41"/>
      <c r="G28" s="41">
        <f t="shared" si="22"/>
        <v>53855.680887188704</v>
      </c>
      <c r="H28" s="41"/>
      <c r="I28" s="41">
        <f>+'RESIDENCIALES AP'!F28</f>
        <v>10281184.519272173</v>
      </c>
      <c r="K28" s="41">
        <f t="shared" si="15"/>
        <v>9675422.1792721711</v>
      </c>
      <c r="L28" s="37">
        <f t="shared" si="14"/>
        <v>14.971218789247821</v>
      </c>
      <c r="M28" s="41">
        <f t="shared" si="16"/>
        <v>605762.34000000171</v>
      </c>
      <c r="N28" s="42">
        <f t="shared" si="17"/>
        <v>0.96267674977964923</v>
      </c>
      <c r="P28" s="93">
        <f t="shared" si="18"/>
        <v>605762.34000000171</v>
      </c>
      <c r="Q28" s="41">
        <f t="shared" si="19"/>
        <v>2088</v>
      </c>
      <c r="R28" s="94">
        <f t="shared" si="20"/>
        <v>24.176338601532635</v>
      </c>
      <c r="AA28" s="41"/>
    </row>
    <row r="29" spans="2:27" x14ac:dyDescent="0.3">
      <c r="B29">
        <f t="shared" si="21"/>
        <v>12</v>
      </c>
      <c r="C29">
        <f t="shared" si="21"/>
        <v>2034</v>
      </c>
      <c r="D29" s="41"/>
      <c r="E29" s="41">
        <f>+'RESIDENCIALES AP'!D29</f>
        <v>56716.256428210079</v>
      </c>
      <c r="F29" s="41"/>
      <c r="G29" s="41">
        <f t="shared" si="22"/>
        <v>54628.256428210079</v>
      </c>
      <c r="H29" s="41"/>
      <c r="I29" s="41">
        <f>+'RESIDENCIALES AP'!F29</f>
        <v>10497695.871926699</v>
      </c>
      <c r="K29" s="41">
        <f t="shared" si="15"/>
        <v>9891933.5319266971</v>
      </c>
      <c r="L29" s="37">
        <f t="shared" si="14"/>
        <v>15.089769438468497</v>
      </c>
      <c r="M29" s="41">
        <f t="shared" si="16"/>
        <v>605762.34000000171</v>
      </c>
      <c r="N29" s="42">
        <f t="shared" si="17"/>
        <v>0.96318515833916274</v>
      </c>
      <c r="P29" s="93">
        <f t="shared" si="18"/>
        <v>605762.34000000171</v>
      </c>
      <c r="Q29" s="41">
        <f t="shared" si="19"/>
        <v>2088</v>
      </c>
      <c r="R29" s="94">
        <f t="shared" si="20"/>
        <v>24.176338601532635</v>
      </c>
      <c r="AA29" s="41"/>
    </row>
    <row r="30" spans="2:27" x14ac:dyDescent="0.3">
      <c r="B30">
        <f t="shared" si="21"/>
        <v>13</v>
      </c>
      <c r="C30">
        <f t="shared" si="21"/>
        <v>2035</v>
      </c>
      <c r="D30" s="41"/>
      <c r="E30" s="41">
        <f>+'RESIDENCIALES AP'!D30</f>
        <v>57488.831969231454</v>
      </c>
      <c r="F30" s="41"/>
      <c r="G30" s="41">
        <f t="shared" si="22"/>
        <v>55400.831969231454</v>
      </c>
      <c r="H30" s="41"/>
      <c r="I30" s="41">
        <f>+'RESIDENCIALES AP'!F30</f>
        <v>10716225.013350124</v>
      </c>
      <c r="K30" s="41">
        <f t="shared" si="15"/>
        <v>10110462.673350122</v>
      </c>
      <c r="L30" s="37">
        <f t="shared" si="14"/>
        <v>15.208048799347267</v>
      </c>
      <c r="M30" s="41">
        <f t="shared" si="16"/>
        <v>605762.34000000171</v>
      </c>
      <c r="N30" s="42">
        <f t="shared" si="17"/>
        <v>0.96367990219182886</v>
      </c>
      <c r="P30" s="93">
        <f t="shared" si="18"/>
        <v>605762.34000000171</v>
      </c>
      <c r="Q30" s="41">
        <f t="shared" si="19"/>
        <v>2088</v>
      </c>
      <c r="R30" s="94">
        <f t="shared" si="20"/>
        <v>24.176338601532635</v>
      </c>
      <c r="AA30" s="41"/>
    </row>
    <row r="31" spans="2:27" x14ac:dyDescent="0.3">
      <c r="B31">
        <f t="shared" si="21"/>
        <v>14</v>
      </c>
      <c r="C31">
        <f t="shared" si="21"/>
        <v>2036</v>
      </c>
      <c r="D31" s="41"/>
      <c r="E31" s="41">
        <f>+'RESIDENCIALES AP'!D31</f>
        <v>58263.524155570689</v>
      </c>
      <c r="F31" s="41"/>
      <c r="G31" s="41">
        <f t="shared" si="22"/>
        <v>56175.524155570689</v>
      </c>
      <c r="H31" s="41"/>
      <c r="I31" s="41">
        <f>+'RESIDENCIALES AP'!F31</f>
        <v>10937617.56809474</v>
      </c>
      <c r="K31" s="41">
        <f t="shared" si="15"/>
        <v>10331855.22809474</v>
      </c>
      <c r="L31" s="37">
        <f t="shared" si="14"/>
        <v>15.326745030276342</v>
      </c>
      <c r="M31" s="41">
        <f t="shared" si="16"/>
        <v>605762.33999999985</v>
      </c>
      <c r="N31" s="42">
        <f t="shared" si="17"/>
        <v>0.96416282690994137</v>
      </c>
      <c r="P31" s="93">
        <f t="shared" si="18"/>
        <v>605762.33999999985</v>
      </c>
      <c r="Q31" s="41">
        <f t="shared" si="19"/>
        <v>2088</v>
      </c>
      <c r="R31" s="94">
        <f t="shared" si="20"/>
        <v>24.17633860153256</v>
      </c>
      <c r="AA31" s="41"/>
    </row>
    <row r="32" spans="2:27" x14ac:dyDescent="0.3">
      <c r="B32">
        <f t="shared" si="21"/>
        <v>15</v>
      </c>
      <c r="C32">
        <f t="shared" si="21"/>
        <v>2037</v>
      </c>
      <c r="D32" s="41"/>
      <c r="E32" s="41">
        <f>+'RESIDENCIALES AP'!D32</f>
        <v>59036.099696592064</v>
      </c>
      <c r="F32" s="41"/>
      <c r="G32" s="41">
        <f t="shared" si="22"/>
        <v>56948.099696592064</v>
      </c>
      <c r="H32" s="41"/>
      <c r="I32" s="41">
        <f>+'RESIDENCIALES AP'!F32</f>
        <v>11159739.256068315</v>
      </c>
      <c r="K32" s="41">
        <f t="shared" si="15"/>
        <v>10553976.916068314</v>
      </c>
      <c r="L32" s="37">
        <f t="shared" si="14"/>
        <v>15.443852929681826</v>
      </c>
      <c r="M32" s="41">
        <f t="shared" si="16"/>
        <v>605762.34000000171</v>
      </c>
      <c r="N32" s="42">
        <f t="shared" si="17"/>
        <v>0.96463180984633146</v>
      </c>
      <c r="P32" s="95">
        <f t="shared" si="18"/>
        <v>605762.34000000171</v>
      </c>
      <c r="Q32" s="58">
        <f t="shared" si="19"/>
        <v>2088</v>
      </c>
      <c r="R32" s="96">
        <f t="shared" si="20"/>
        <v>24.176338601532635</v>
      </c>
      <c r="AA32" s="41"/>
    </row>
    <row r="33" spans="4:27" x14ac:dyDescent="0.3">
      <c r="D33" s="41"/>
      <c r="E33" s="41"/>
      <c r="F33" s="41"/>
      <c r="G33" s="41"/>
      <c r="H33" s="41"/>
      <c r="I33" s="41"/>
      <c r="K33" s="41"/>
      <c r="L33" s="37"/>
      <c r="M33" s="41"/>
      <c r="N33" s="42"/>
      <c r="Q33" s="38"/>
      <c r="AA33" s="41"/>
    </row>
    <row r="34" spans="4:27" x14ac:dyDescent="0.3">
      <c r="I34" s="41"/>
      <c r="K34" s="41"/>
    </row>
    <row r="35" spans="4:27" x14ac:dyDescent="0.3">
      <c r="D35" s="54"/>
      <c r="E35" s="54"/>
      <c r="F35" s="54"/>
      <c r="G35" s="54"/>
      <c r="K35" s="67"/>
    </row>
    <row r="36" spans="4:27" x14ac:dyDescent="0.3">
      <c r="D36" s="54"/>
      <c r="E36" s="54"/>
      <c r="F36" s="54"/>
      <c r="G36" s="54"/>
    </row>
    <row r="37" spans="4:27" x14ac:dyDescent="0.3">
      <c r="D37" s="5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3BDA2-E439-4904-B1A7-AA78505B1EC5}">
  <sheetPr codeName="Hoja7"/>
  <dimension ref="B2:K38"/>
  <sheetViews>
    <sheetView zoomScale="75" zoomScaleNormal="75" workbookViewId="0">
      <selection activeCell="AH52" sqref="AH52"/>
    </sheetView>
  </sheetViews>
  <sheetFormatPr baseColWidth="10" defaultRowHeight="14.4" x14ac:dyDescent="0.3"/>
  <cols>
    <col min="1" max="2" width="3.109375" customWidth="1"/>
    <col min="3" max="3" width="8.109375" customWidth="1"/>
    <col min="4" max="4" width="10.5546875" customWidth="1"/>
    <col min="5" max="5" width="9.88671875" customWidth="1"/>
    <col min="6" max="6" width="11.44140625" customWidth="1"/>
    <col min="8" max="8" width="9.109375" customWidth="1"/>
  </cols>
  <sheetData>
    <row r="2" spans="2:11" x14ac:dyDescent="0.3">
      <c r="C2" s="59" t="s">
        <v>56</v>
      </c>
      <c r="D2" s="60"/>
      <c r="E2" s="60"/>
      <c r="F2" s="60"/>
      <c r="G2" s="60"/>
      <c r="H2" s="60"/>
    </row>
    <row r="3" spans="2:11" x14ac:dyDescent="0.3">
      <c r="D3" s="41"/>
      <c r="E3" s="41"/>
      <c r="F3" s="41"/>
    </row>
    <row r="5" spans="2:11" x14ac:dyDescent="0.3">
      <c r="D5" s="1" t="s">
        <v>43</v>
      </c>
      <c r="E5" s="1"/>
      <c r="F5" s="1" t="s">
        <v>44</v>
      </c>
    </row>
    <row r="6" spans="2:11" x14ac:dyDescent="0.3">
      <c r="B6">
        <v>1</v>
      </c>
      <c r="C6">
        <v>2011</v>
      </c>
      <c r="D6" s="41">
        <f>+'Consolida Proyecciones AP '!C5</f>
        <v>2511</v>
      </c>
      <c r="E6" s="1"/>
      <c r="F6" s="41">
        <f>+'Consolida Proyecciones AP '!W5</f>
        <v>2332771.6</v>
      </c>
      <c r="G6" s="38">
        <f t="shared" ref="G6:G17" si="0">+F6/D6/12</f>
        <v>77.41841231912916</v>
      </c>
    </row>
    <row r="7" spans="2:11" x14ac:dyDescent="0.3">
      <c r="B7">
        <f t="shared" ref="B7" si="1">+B6+1</f>
        <v>2</v>
      </c>
      <c r="C7">
        <f t="shared" ref="C7:C8" si="2">+C6+1</f>
        <v>2012</v>
      </c>
      <c r="D7" s="41">
        <f>+'Consolida Proyecciones AP '!C6</f>
        <v>2544</v>
      </c>
      <c r="E7" s="55">
        <f t="shared" ref="E7:E32" si="3">+D7/D6-1</f>
        <v>1.31421744324971E-2</v>
      </c>
      <c r="F7" s="41">
        <f>+'Consolida Proyecciones AP '!W6</f>
        <v>2377917.2700000005</v>
      </c>
      <c r="G7" s="38">
        <f t="shared" si="0"/>
        <v>77.892992334905685</v>
      </c>
      <c r="H7" s="5">
        <f t="shared" ref="H7:H10" si="4">+G7/G6-1</f>
        <v>6.1300664991712495E-3</v>
      </c>
      <c r="I7" s="41">
        <f t="shared" ref="I7:I16" si="5">+D7-D6</f>
        <v>33</v>
      </c>
    </row>
    <row r="8" spans="2:11" x14ac:dyDescent="0.3">
      <c r="B8">
        <f t="shared" ref="B8" si="6">+B7+1</f>
        <v>3</v>
      </c>
      <c r="C8">
        <f t="shared" si="2"/>
        <v>2013</v>
      </c>
      <c r="D8" s="41">
        <f>+'Consolida Proyecciones AP '!C7</f>
        <v>2544</v>
      </c>
      <c r="E8" s="55">
        <f t="shared" si="3"/>
        <v>0</v>
      </c>
      <c r="F8" s="41">
        <f>+'Consolida Proyecciones AP '!W7</f>
        <v>2432297.9800000004</v>
      </c>
      <c r="G8" s="38">
        <f t="shared" si="0"/>
        <v>79.674331105870039</v>
      </c>
      <c r="H8" s="5">
        <f t="shared" si="4"/>
        <v>2.2869050444298988E-2</v>
      </c>
      <c r="I8" s="41">
        <f t="shared" si="5"/>
        <v>0</v>
      </c>
    </row>
    <row r="9" spans="2:11" x14ac:dyDescent="0.3">
      <c r="B9">
        <f t="shared" ref="B9" si="7">+B8+1</f>
        <v>4</v>
      </c>
      <c r="C9">
        <f>+C8+1</f>
        <v>2014</v>
      </c>
      <c r="D9" s="41">
        <f>+'Consolida Proyecciones AP '!C8</f>
        <v>2535</v>
      </c>
      <c r="E9" s="55">
        <f t="shared" si="3"/>
        <v>-3.5377358490565891E-3</v>
      </c>
      <c r="F9" s="41">
        <f>+'Consolida Proyecciones AP '!W8</f>
        <v>2417613.2699999996</v>
      </c>
      <c r="G9" s="38">
        <f t="shared" si="0"/>
        <v>79.474466469427995</v>
      </c>
      <c r="H9" s="5">
        <f t="shared" si="4"/>
        <v>-2.5085197913549129E-3</v>
      </c>
      <c r="I9" s="41">
        <f t="shared" si="5"/>
        <v>-9</v>
      </c>
    </row>
    <row r="10" spans="2:11" x14ac:dyDescent="0.3">
      <c r="B10">
        <f t="shared" ref="B10:C25" si="8">+B9+1</f>
        <v>5</v>
      </c>
      <c r="C10">
        <f t="shared" si="8"/>
        <v>2015</v>
      </c>
      <c r="D10" s="41">
        <f>+'Consolida Proyecciones AP '!C9</f>
        <v>2547</v>
      </c>
      <c r="E10" s="55">
        <f t="shared" si="3"/>
        <v>4.7337278106509562E-3</v>
      </c>
      <c r="F10" s="41">
        <f>+'Consolida Proyecciones AP '!W9</f>
        <v>2349544.66</v>
      </c>
      <c r="G10" s="38">
        <f t="shared" si="0"/>
        <v>76.872943986389217</v>
      </c>
      <c r="H10" s="5">
        <f t="shared" si="4"/>
        <v>-3.2734066658245853E-2</v>
      </c>
      <c r="I10" s="41">
        <f t="shared" si="5"/>
        <v>12</v>
      </c>
    </row>
    <row r="11" spans="2:11" x14ac:dyDescent="0.3">
      <c r="B11">
        <f t="shared" si="8"/>
        <v>6</v>
      </c>
      <c r="C11">
        <f t="shared" si="8"/>
        <v>2016</v>
      </c>
      <c r="D11" s="41">
        <f>+'Consolida Proyecciones AP '!C10</f>
        <v>2562</v>
      </c>
      <c r="E11" s="5">
        <f t="shared" si="3"/>
        <v>5.8892815076561078E-3</v>
      </c>
      <c r="F11" s="41">
        <f>+'Consolida Proyecciones AP '!W10</f>
        <v>2359704.5</v>
      </c>
      <c r="G11" s="38">
        <f t="shared" si="0"/>
        <v>76.753333983866767</v>
      </c>
      <c r="H11" s="5">
        <f>+G11/G10-1</f>
        <v>-1.5559440853940565E-3</v>
      </c>
      <c r="I11" s="41">
        <f t="shared" si="5"/>
        <v>15</v>
      </c>
    </row>
    <row r="12" spans="2:11" x14ac:dyDescent="0.3">
      <c r="B12">
        <f t="shared" si="8"/>
        <v>7</v>
      </c>
      <c r="C12">
        <f t="shared" si="8"/>
        <v>2017</v>
      </c>
      <c r="D12" s="41">
        <f>+'Consolida Proyecciones AP '!C11</f>
        <v>2621</v>
      </c>
      <c r="E12" s="5">
        <f t="shared" si="3"/>
        <v>2.3028883684621304E-2</v>
      </c>
      <c r="F12" s="41">
        <f>+'Consolida Proyecciones AP '!W11</f>
        <v>2390846.08</v>
      </c>
      <c r="G12" s="38">
        <f t="shared" si="0"/>
        <v>76.01570901691467</v>
      </c>
      <c r="H12" s="5">
        <f t="shared" ref="H12:H32" si="9">+G12/G11-1</f>
        <v>-9.6103312868095481E-3</v>
      </c>
      <c r="I12" s="41">
        <f t="shared" si="5"/>
        <v>59</v>
      </c>
    </row>
    <row r="13" spans="2:11" x14ac:dyDescent="0.3">
      <c r="B13">
        <f t="shared" si="8"/>
        <v>8</v>
      </c>
      <c r="C13">
        <f t="shared" si="8"/>
        <v>2018</v>
      </c>
      <c r="D13" s="41">
        <f>+'Consolida Proyecciones AP '!C12</f>
        <v>2625</v>
      </c>
      <c r="E13" s="5">
        <f t="shared" si="3"/>
        <v>1.5261350629531822E-3</v>
      </c>
      <c r="F13" s="41">
        <f>+'Consolida Proyecciones AP '!W12</f>
        <v>2415069.8000000003</v>
      </c>
      <c r="G13" s="38">
        <f t="shared" si="0"/>
        <v>76.668882539682542</v>
      </c>
      <c r="H13" s="5">
        <f t="shared" si="9"/>
        <v>8.5926123851918224E-3</v>
      </c>
      <c r="I13" s="41">
        <f t="shared" si="5"/>
        <v>4</v>
      </c>
    </row>
    <row r="14" spans="2:11" x14ac:dyDescent="0.3">
      <c r="B14">
        <f t="shared" si="8"/>
        <v>9</v>
      </c>
      <c r="C14">
        <f t="shared" si="8"/>
        <v>2019</v>
      </c>
      <c r="D14" s="41">
        <f>+'Consolida Proyecciones AP '!C13</f>
        <v>2649</v>
      </c>
      <c r="E14" s="5">
        <f t="shared" si="3"/>
        <v>9.1428571428571193E-3</v>
      </c>
      <c r="F14" s="41">
        <f>+'Consolida Proyecciones AP '!W13</f>
        <v>2403810.44</v>
      </c>
      <c r="G14" s="38">
        <f t="shared" si="0"/>
        <v>75.620059141814522</v>
      </c>
      <c r="H14" s="5">
        <f t="shared" si="9"/>
        <v>-1.3679909803369972E-2</v>
      </c>
      <c r="I14" s="41">
        <f t="shared" si="5"/>
        <v>24</v>
      </c>
      <c r="J14" s="76"/>
      <c r="K14" s="80"/>
    </row>
    <row r="15" spans="2:11" x14ac:dyDescent="0.3">
      <c r="B15">
        <f t="shared" si="8"/>
        <v>10</v>
      </c>
      <c r="C15">
        <f t="shared" si="8"/>
        <v>2020</v>
      </c>
      <c r="D15" s="41">
        <f>+'Consolida Proyecciones AP '!C14</f>
        <v>2641</v>
      </c>
      <c r="E15" s="5">
        <f t="shared" si="3"/>
        <v>-3.020007550018855E-3</v>
      </c>
      <c r="F15" s="41">
        <f>+'Consolida Proyecciones AP '!W14</f>
        <v>2042630.4799999997</v>
      </c>
      <c r="G15" s="38">
        <f t="shared" si="0"/>
        <v>64.452558374353146</v>
      </c>
      <c r="H15" s="5">
        <f t="shared" si="9"/>
        <v>-0.1476790800509471</v>
      </c>
      <c r="I15" s="41">
        <f t="shared" si="5"/>
        <v>-8</v>
      </c>
      <c r="J15" s="76"/>
    </row>
    <row r="16" spans="2:11" x14ac:dyDescent="0.3">
      <c r="B16">
        <f t="shared" si="8"/>
        <v>11</v>
      </c>
      <c r="C16">
        <f t="shared" si="8"/>
        <v>2021</v>
      </c>
      <c r="D16" s="41">
        <f>+'Consolida Proyecciones AP '!C15</f>
        <v>2654</v>
      </c>
      <c r="E16" s="5">
        <f t="shared" si="3"/>
        <v>4.9223778871638757E-3</v>
      </c>
      <c r="F16" s="41">
        <f>+'Consolida Proyecciones AP '!W15</f>
        <v>2054334.9500000002</v>
      </c>
      <c r="G16" s="38">
        <f t="shared" si="0"/>
        <v>64.504362911328812</v>
      </c>
      <c r="H16" s="5">
        <f t="shared" si="9"/>
        <v>8.0376230645140545E-4</v>
      </c>
      <c r="I16" s="41">
        <f t="shared" si="5"/>
        <v>13</v>
      </c>
      <c r="J16" s="76"/>
    </row>
    <row r="17" spans="2:11" x14ac:dyDescent="0.3">
      <c r="B17" s="45">
        <v>0</v>
      </c>
      <c r="C17" s="45">
        <f t="shared" si="8"/>
        <v>2022</v>
      </c>
      <c r="D17" s="46">
        <f>+'Consolida Proyecciones AP '!C16</f>
        <v>2654</v>
      </c>
      <c r="E17" s="47">
        <f t="shared" si="3"/>
        <v>0</v>
      </c>
      <c r="F17" s="58">
        <f>+'Consolida Proyecciones AP '!W16</f>
        <v>2413701.7000000002</v>
      </c>
      <c r="G17" s="48">
        <f t="shared" si="0"/>
        <v>75.788171941723192</v>
      </c>
      <c r="H17" s="47">
        <f t="shared" si="9"/>
        <v>0.17493094297986822</v>
      </c>
      <c r="I17" s="58">
        <f>+D17-D16</f>
        <v>0</v>
      </c>
      <c r="J17" s="76">
        <f>+AVERAGE(I13:I17)</f>
        <v>6.6</v>
      </c>
      <c r="K17" s="80"/>
    </row>
    <row r="18" spans="2:11" x14ac:dyDescent="0.3">
      <c r="B18">
        <v>1</v>
      </c>
      <c r="C18">
        <f t="shared" si="8"/>
        <v>2023</v>
      </c>
      <c r="D18" s="41">
        <f>+'Consolida Proyecciones AP '!C17*0+D17+$J$17</f>
        <v>2660.6</v>
      </c>
      <c r="E18" s="55">
        <f t="shared" si="3"/>
        <v>2.4868123587038493E-3</v>
      </c>
      <c r="F18" s="41">
        <f>+D18*12*G18</f>
        <v>2419704.1232177843</v>
      </c>
      <c r="G18" s="38">
        <f>+G17</f>
        <v>75.788171941723192</v>
      </c>
      <c r="H18" s="5">
        <f t="shared" si="9"/>
        <v>0</v>
      </c>
      <c r="I18" s="41">
        <f t="shared" ref="I18:I32" si="10">+D18-D17</f>
        <v>6.5999999999999091</v>
      </c>
      <c r="J18" s="76"/>
      <c r="K18" s="38"/>
    </row>
    <row r="19" spans="2:11" x14ac:dyDescent="0.3">
      <c r="B19">
        <f>+B18+1</f>
        <v>2</v>
      </c>
      <c r="C19">
        <f t="shared" si="8"/>
        <v>2024</v>
      </c>
      <c r="D19" s="41">
        <f>+'Consolida Proyecciones AP '!C18*0+D18+$J$17</f>
        <v>2667.2</v>
      </c>
      <c r="E19" s="55">
        <f t="shared" si="3"/>
        <v>2.4806434638802166E-3</v>
      </c>
      <c r="F19" s="41">
        <f t="shared" ref="F19:F32" si="11">+D19*12*G19</f>
        <v>2425706.5464355689</v>
      </c>
      <c r="G19" s="38">
        <f>+G18</f>
        <v>75.788171941723192</v>
      </c>
      <c r="H19" s="5">
        <f t="shared" si="9"/>
        <v>0</v>
      </c>
      <c r="I19" s="41">
        <f t="shared" si="10"/>
        <v>6.5999999999999091</v>
      </c>
      <c r="J19" s="76"/>
      <c r="K19" s="38"/>
    </row>
    <row r="20" spans="2:11" x14ac:dyDescent="0.3">
      <c r="B20">
        <f t="shared" ref="B20:C32" si="12">+B19+1</f>
        <v>3</v>
      </c>
      <c r="C20">
        <f t="shared" si="8"/>
        <v>2025</v>
      </c>
      <c r="D20" s="41">
        <f>+'Consolida Proyecciones AP '!C19*0+D19+$J$17</f>
        <v>2673.7999999999997</v>
      </c>
      <c r="E20" s="55">
        <f t="shared" si="3"/>
        <v>2.4745050989800621E-3</v>
      </c>
      <c r="F20" s="41">
        <f t="shared" si="11"/>
        <v>2431708.9696533536</v>
      </c>
      <c r="G20" s="38">
        <f t="shared" ref="G20:G32" si="13">+G19</f>
        <v>75.788171941723192</v>
      </c>
      <c r="H20" s="5">
        <f t="shared" si="9"/>
        <v>0</v>
      </c>
      <c r="I20" s="41">
        <f t="shared" si="10"/>
        <v>6.5999999999999091</v>
      </c>
      <c r="J20" s="76"/>
      <c r="K20" s="38"/>
    </row>
    <row r="21" spans="2:11" x14ac:dyDescent="0.3">
      <c r="B21">
        <f t="shared" si="12"/>
        <v>4</v>
      </c>
      <c r="C21">
        <f t="shared" si="8"/>
        <v>2026</v>
      </c>
      <c r="D21" s="41">
        <f>+'Consolida Proyecciones AP '!C20*0+D20+$J$17</f>
        <v>2680.3999999999996</v>
      </c>
      <c r="E21" s="55">
        <f t="shared" si="3"/>
        <v>2.4683970379235642E-3</v>
      </c>
      <c r="F21" s="41">
        <f t="shared" si="11"/>
        <v>2437711.3928711377</v>
      </c>
      <c r="G21" s="38">
        <f t="shared" si="13"/>
        <v>75.788171941723192</v>
      </c>
      <c r="H21" s="5">
        <f t="shared" si="9"/>
        <v>0</v>
      </c>
      <c r="I21" s="41">
        <f t="shared" si="10"/>
        <v>6.5999999999999091</v>
      </c>
      <c r="J21" s="76"/>
      <c r="K21" s="38"/>
    </row>
    <row r="22" spans="2:11" x14ac:dyDescent="0.3">
      <c r="B22">
        <f t="shared" si="12"/>
        <v>5</v>
      </c>
      <c r="C22">
        <f t="shared" si="8"/>
        <v>2027</v>
      </c>
      <c r="D22" s="41">
        <f>+'Consolida Proyecciones AP '!C21*0+D21+$J$17</f>
        <v>2686.9999999999995</v>
      </c>
      <c r="E22" s="55">
        <f t="shared" si="3"/>
        <v>2.4623190568571207E-3</v>
      </c>
      <c r="F22" s="41">
        <f t="shared" si="11"/>
        <v>2443713.8160889219</v>
      </c>
      <c r="G22" s="38">
        <f t="shared" si="13"/>
        <v>75.788171941723192</v>
      </c>
      <c r="H22" s="5">
        <f t="shared" si="9"/>
        <v>0</v>
      </c>
      <c r="I22" s="41">
        <f t="shared" si="10"/>
        <v>6.5999999999999091</v>
      </c>
      <c r="J22" s="76"/>
      <c r="K22" s="38"/>
    </row>
    <row r="23" spans="2:11" x14ac:dyDescent="0.3">
      <c r="B23">
        <f t="shared" si="12"/>
        <v>6</v>
      </c>
      <c r="C23">
        <f t="shared" si="8"/>
        <v>2028</v>
      </c>
      <c r="D23" s="41">
        <f>+'Consolida Proyecciones AP '!C22*0+D22+$J$17</f>
        <v>2693.5999999999995</v>
      </c>
      <c r="E23" s="55">
        <f t="shared" si="3"/>
        <v>2.4562709341271471E-3</v>
      </c>
      <c r="F23" s="41">
        <f t="shared" si="11"/>
        <v>2449716.2393067065</v>
      </c>
      <c r="G23" s="38">
        <f t="shared" si="13"/>
        <v>75.788171941723192</v>
      </c>
      <c r="H23" s="5">
        <f t="shared" si="9"/>
        <v>0</v>
      </c>
      <c r="I23" s="41">
        <f t="shared" si="10"/>
        <v>6.5999999999999091</v>
      </c>
      <c r="J23" s="76"/>
      <c r="K23" s="38"/>
    </row>
    <row r="24" spans="2:11" x14ac:dyDescent="0.3">
      <c r="B24">
        <f t="shared" si="12"/>
        <v>7</v>
      </c>
      <c r="C24">
        <f t="shared" si="8"/>
        <v>2029</v>
      </c>
      <c r="D24" s="41">
        <f>+'Consolida Proyecciones AP '!C23*0+D23+$J$17</f>
        <v>2700.1999999999994</v>
      </c>
      <c r="E24" s="55">
        <f t="shared" si="3"/>
        <v>2.4502524502523215E-3</v>
      </c>
      <c r="F24" s="41">
        <f t="shared" si="11"/>
        <v>2455718.6625244911</v>
      </c>
      <c r="G24" s="38">
        <f t="shared" si="13"/>
        <v>75.788171941723192</v>
      </c>
      <c r="H24" s="5">
        <f t="shared" si="9"/>
        <v>0</v>
      </c>
      <c r="I24" s="41">
        <f t="shared" si="10"/>
        <v>6.5999999999999091</v>
      </c>
      <c r="J24" s="76"/>
      <c r="K24" s="38"/>
    </row>
    <row r="25" spans="2:11" x14ac:dyDescent="0.3">
      <c r="B25">
        <f t="shared" si="12"/>
        <v>8</v>
      </c>
      <c r="C25">
        <f t="shared" si="8"/>
        <v>2030</v>
      </c>
      <c r="D25" s="41">
        <f>+'Consolida Proyecciones AP '!C24*0+D24+$J$17</f>
        <v>2706.7999999999993</v>
      </c>
      <c r="E25" s="55">
        <f t="shared" si="3"/>
        <v>2.4442633878971609E-3</v>
      </c>
      <c r="F25" s="41">
        <f t="shared" si="11"/>
        <v>2461721.0857422752</v>
      </c>
      <c r="G25" s="38">
        <f t="shared" si="13"/>
        <v>75.788171941723192</v>
      </c>
      <c r="H25" s="5">
        <f t="shared" si="9"/>
        <v>0</v>
      </c>
      <c r="I25" s="41">
        <f t="shared" si="10"/>
        <v>6.5999999999999091</v>
      </c>
      <c r="J25" s="76"/>
      <c r="K25" s="38"/>
    </row>
    <row r="26" spans="2:11" x14ac:dyDescent="0.3">
      <c r="B26">
        <f t="shared" si="12"/>
        <v>9</v>
      </c>
      <c r="C26">
        <f t="shared" si="12"/>
        <v>2031</v>
      </c>
      <c r="D26" s="41">
        <f>+'Consolida Proyecciones AP '!C25*0+D25+$J$17</f>
        <v>2713.3999999999992</v>
      </c>
      <c r="E26" s="55">
        <f t="shared" si="3"/>
        <v>2.4383035318455981E-3</v>
      </c>
      <c r="F26" s="41">
        <f t="shared" si="11"/>
        <v>2467723.5089600598</v>
      </c>
      <c r="G26" s="38">
        <f t="shared" si="13"/>
        <v>75.788171941723192</v>
      </c>
      <c r="H26" s="5">
        <f t="shared" si="9"/>
        <v>0</v>
      </c>
      <c r="I26" s="41">
        <f t="shared" si="10"/>
        <v>6.5999999999999091</v>
      </c>
      <c r="J26" s="76"/>
      <c r="K26" s="38"/>
    </row>
    <row r="27" spans="2:11" x14ac:dyDescent="0.3">
      <c r="B27">
        <f t="shared" si="12"/>
        <v>10</v>
      </c>
      <c r="C27">
        <f t="shared" si="12"/>
        <v>2032</v>
      </c>
      <c r="D27" s="41">
        <f>+'Consolida Proyecciones AP '!C26*0+D26+$J$17</f>
        <v>2719.9999999999991</v>
      </c>
      <c r="E27" s="55">
        <f t="shared" si="3"/>
        <v>2.4323726689761127E-3</v>
      </c>
      <c r="F27" s="41">
        <f t="shared" si="11"/>
        <v>2473725.932177844</v>
      </c>
      <c r="G27" s="38">
        <f t="shared" si="13"/>
        <v>75.788171941723192</v>
      </c>
      <c r="H27" s="5">
        <f t="shared" si="9"/>
        <v>0</v>
      </c>
      <c r="I27" s="41">
        <f t="shared" si="10"/>
        <v>6.5999999999999091</v>
      </c>
      <c r="J27" s="76"/>
      <c r="K27" s="38"/>
    </row>
    <row r="28" spans="2:11" x14ac:dyDescent="0.3">
      <c r="B28">
        <f t="shared" si="12"/>
        <v>11</v>
      </c>
      <c r="C28">
        <f t="shared" si="12"/>
        <v>2033</v>
      </c>
      <c r="D28" s="41">
        <f>+'Consolida Proyecciones AP '!C27*0+D27+$J$17</f>
        <v>2726.599999999999</v>
      </c>
      <c r="E28" s="55">
        <f t="shared" si="3"/>
        <v>2.4264705882353077E-3</v>
      </c>
      <c r="F28" s="41">
        <f t="shared" si="11"/>
        <v>2479728.3553956286</v>
      </c>
      <c r="G28" s="38">
        <f t="shared" si="13"/>
        <v>75.788171941723192</v>
      </c>
      <c r="H28" s="5">
        <f t="shared" si="9"/>
        <v>0</v>
      </c>
      <c r="I28" s="41">
        <f t="shared" si="10"/>
        <v>6.5999999999999091</v>
      </c>
      <c r="J28" s="76"/>
      <c r="K28" s="38"/>
    </row>
    <row r="29" spans="2:11" x14ac:dyDescent="0.3">
      <c r="B29">
        <f t="shared" si="12"/>
        <v>12</v>
      </c>
      <c r="C29">
        <f t="shared" si="12"/>
        <v>2034</v>
      </c>
      <c r="D29" s="41">
        <f>+'Consolida Proyecciones AP '!C28*0+D28+$J$17</f>
        <v>2733.1999999999989</v>
      </c>
      <c r="E29" s="55">
        <f t="shared" si="3"/>
        <v>2.4205970806132626E-3</v>
      </c>
      <c r="F29" s="41">
        <f t="shared" si="11"/>
        <v>2485730.7786134128</v>
      </c>
      <c r="G29" s="38">
        <f t="shared" si="13"/>
        <v>75.788171941723192</v>
      </c>
      <c r="H29" s="5">
        <f t="shared" si="9"/>
        <v>0</v>
      </c>
      <c r="I29" s="41">
        <f t="shared" si="10"/>
        <v>6.5999999999999091</v>
      </c>
      <c r="J29" s="76"/>
      <c r="K29" s="38"/>
    </row>
    <row r="30" spans="2:11" x14ac:dyDescent="0.3">
      <c r="B30">
        <f t="shared" si="12"/>
        <v>13</v>
      </c>
      <c r="C30">
        <f t="shared" si="12"/>
        <v>2035</v>
      </c>
      <c r="D30" s="41">
        <f>+'Consolida Proyecciones AP '!C29*0+D29+$J$17</f>
        <v>2739.7999999999988</v>
      </c>
      <c r="E30" s="55">
        <f t="shared" si="3"/>
        <v>2.4147519391188865E-3</v>
      </c>
      <c r="F30" s="41">
        <f t="shared" si="11"/>
        <v>2491733.2018311974</v>
      </c>
      <c r="G30" s="38">
        <f t="shared" si="13"/>
        <v>75.788171941723192</v>
      </c>
      <c r="H30" s="5">
        <f t="shared" si="9"/>
        <v>0</v>
      </c>
      <c r="I30" s="41">
        <f t="shared" si="10"/>
        <v>6.5999999999999091</v>
      </c>
      <c r="J30" s="76"/>
      <c r="K30" s="38"/>
    </row>
    <row r="31" spans="2:11" x14ac:dyDescent="0.3">
      <c r="B31">
        <f t="shared" si="12"/>
        <v>14</v>
      </c>
      <c r="C31">
        <f t="shared" si="12"/>
        <v>2036</v>
      </c>
      <c r="D31" s="41">
        <f>+'Consolida Proyecciones AP '!C30*0+D30+$J$17</f>
        <v>2746.3999999999987</v>
      </c>
      <c r="E31" s="55">
        <f t="shared" si="3"/>
        <v>2.4089349587561593E-3</v>
      </c>
      <c r="F31" s="41">
        <f t="shared" si="11"/>
        <v>2497735.625048982</v>
      </c>
      <c r="G31" s="38">
        <f t="shared" si="13"/>
        <v>75.788171941723192</v>
      </c>
      <c r="H31" s="5">
        <f t="shared" si="9"/>
        <v>0</v>
      </c>
      <c r="I31" s="41">
        <f t="shared" si="10"/>
        <v>6.5999999999999091</v>
      </c>
      <c r="J31" s="76"/>
      <c r="K31" s="38"/>
    </row>
    <row r="32" spans="2:11" x14ac:dyDescent="0.3">
      <c r="B32">
        <f t="shared" si="12"/>
        <v>15</v>
      </c>
      <c r="C32">
        <f t="shared" si="12"/>
        <v>2037</v>
      </c>
      <c r="D32" s="41">
        <f>+'Consolida Proyecciones AP '!C31*0+D31+$J$17</f>
        <v>2752.9999999999986</v>
      </c>
      <c r="E32" s="55">
        <f t="shared" si="3"/>
        <v>2.4031459364985963E-3</v>
      </c>
      <c r="F32" s="41">
        <f t="shared" si="11"/>
        <v>2503738.0482667661</v>
      </c>
      <c r="G32" s="38">
        <f t="shared" si="13"/>
        <v>75.788171941723192</v>
      </c>
      <c r="H32" s="5">
        <f t="shared" si="9"/>
        <v>0</v>
      </c>
      <c r="I32" s="41">
        <f t="shared" si="10"/>
        <v>6.5999999999999091</v>
      </c>
      <c r="J32" s="76"/>
      <c r="K32" s="38"/>
    </row>
    <row r="33" spans="4:11" x14ac:dyDescent="0.3">
      <c r="D33" s="41"/>
      <c r="E33" s="55"/>
      <c r="F33" s="41"/>
      <c r="G33" s="38"/>
      <c r="H33" s="5"/>
      <c r="I33" s="41"/>
      <c r="J33" s="76"/>
      <c r="K33" s="38"/>
    </row>
    <row r="34" spans="4:11" x14ac:dyDescent="0.3">
      <c r="D34" s="52"/>
      <c r="E34" s="52"/>
      <c r="F34" s="52"/>
      <c r="G34" s="53"/>
      <c r="H34" s="41"/>
      <c r="I34" s="52"/>
    </row>
    <row r="36" spans="4:11" x14ac:dyDescent="0.3">
      <c r="D36" s="54"/>
      <c r="F36" s="42"/>
    </row>
    <row r="37" spans="4:11" x14ac:dyDescent="0.3">
      <c r="D37" s="54"/>
    </row>
    <row r="38" spans="4:11" x14ac:dyDescent="0.3">
      <c r="D38" s="54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38D70-067C-467B-895B-6FDF4F4AC13E}">
  <sheetPr codeName="Hoja8"/>
  <dimension ref="B2:Q38"/>
  <sheetViews>
    <sheetView zoomScale="75" zoomScaleNormal="75" workbookViewId="0">
      <selection activeCell="L17" sqref="L17"/>
    </sheetView>
  </sheetViews>
  <sheetFormatPr baseColWidth="10" defaultRowHeight="14.4" x14ac:dyDescent="0.3"/>
  <cols>
    <col min="1" max="1" width="3.109375" customWidth="1"/>
    <col min="2" max="2" width="4.33203125" customWidth="1"/>
    <col min="3" max="3" width="8.109375" customWidth="1"/>
    <col min="4" max="4" width="10" customWidth="1"/>
    <col min="5" max="5" width="9.33203125" customWidth="1"/>
    <col min="6" max="6" width="11.44140625" customWidth="1"/>
    <col min="7" max="7" width="12.5546875" customWidth="1"/>
    <col min="8" max="8" width="11.44140625" customWidth="1"/>
    <col min="9" max="9" width="8.44140625" customWidth="1"/>
    <col min="10" max="10" width="11.44140625" customWidth="1"/>
    <col min="11" max="11" width="15.5546875" customWidth="1"/>
    <col min="12" max="12" width="16.109375" customWidth="1"/>
    <col min="13" max="13" width="17.44140625" bestFit="1" customWidth="1"/>
    <col min="14" max="14" width="10.44140625" customWidth="1"/>
    <col min="15" max="15" width="12.44140625" customWidth="1"/>
  </cols>
  <sheetData>
    <row r="2" spans="2:17" x14ac:dyDescent="0.3">
      <c r="C2" s="59" t="s">
        <v>57</v>
      </c>
      <c r="D2" s="60"/>
      <c r="E2" s="60"/>
      <c r="F2" s="60"/>
      <c r="G2" s="60"/>
    </row>
    <row r="3" spans="2:17" x14ac:dyDescent="0.3">
      <c r="D3" s="41"/>
      <c r="E3" s="41"/>
      <c r="F3" s="1"/>
      <c r="H3" s="1"/>
      <c r="I3" s="41"/>
      <c r="J3" s="41"/>
      <c r="K3" s="41"/>
      <c r="L3" s="41"/>
    </row>
    <row r="4" spans="2:17" x14ac:dyDescent="0.3">
      <c r="F4" s="1"/>
      <c r="G4" s="61"/>
      <c r="H4" s="1"/>
      <c r="L4" s="61" t="s">
        <v>48</v>
      </c>
      <c r="M4" s="61"/>
      <c r="O4" s="61" t="s">
        <v>48</v>
      </c>
    </row>
    <row r="5" spans="2:17" x14ac:dyDescent="0.3">
      <c r="C5" s="45"/>
      <c r="D5" s="62" t="s">
        <v>58</v>
      </c>
      <c r="E5" s="62" t="s">
        <v>59</v>
      </c>
      <c r="F5" s="62" t="s">
        <v>52</v>
      </c>
      <c r="G5" s="62" t="s">
        <v>46</v>
      </c>
      <c r="H5" s="61"/>
      <c r="I5" s="61"/>
      <c r="J5" s="62" t="s">
        <v>53</v>
      </c>
      <c r="K5" s="62" t="s">
        <v>54</v>
      </c>
      <c r="L5" s="62" t="s">
        <v>55</v>
      </c>
      <c r="M5" s="62" t="s">
        <v>47</v>
      </c>
      <c r="N5" s="45"/>
      <c r="O5" s="62" t="s">
        <v>55</v>
      </c>
    </row>
    <row r="6" spans="2:17" x14ac:dyDescent="0.3">
      <c r="B6">
        <v>1</v>
      </c>
      <c r="C6">
        <v>2011</v>
      </c>
      <c r="D6" s="41">
        <v>2208</v>
      </c>
      <c r="E6" s="41">
        <f>+'NO RESIDENCIALES AP'!D6</f>
        <v>2511</v>
      </c>
      <c r="F6" s="41">
        <f t="shared" ref="F6:F17" si="0">+E6-D6</f>
        <v>303</v>
      </c>
      <c r="G6" s="61"/>
      <c r="H6" s="61"/>
      <c r="I6" s="61"/>
      <c r="J6" s="41">
        <v>1489316.8900000001</v>
      </c>
      <c r="K6" s="41">
        <f>+'NO RESIDENCIALES AP'!F6</f>
        <v>2332771.6</v>
      </c>
      <c r="L6" s="37">
        <f t="shared" ref="L6:L17" si="1">+J6/12/D6</f>
        <v>56.209121754227056</v>
      </c>
      <c r="M6" s="61"/>
      <c r="O6" s="61"/>
      <c r="P6" s="42">
        <f>+J6/K6</f>
        <v>0.63843236517454172</v>
      </c>
      <c r="Q6" s="41"/>
    </row>
    <row r="7" spans="2:17" x14ac:dyDescent="0.3">
      <c r="B7">
        <f t="shared" ref="B7:B8" si="2">+B6+1</f>
        <v>2</v>
      </c>
      <c r="C7">
        <f t="shared" ref="C7" si="3">+C6+1</f>
        <v>2012</v>
      </c>
      <c r="D7" s="41">
        <v>2240</v>
      </c>
      <c r="E7" s="41">
        <f>+'NO RESIDENCIALES AP'!D7</f>
        <v>2544</v>
      </c>
      <c r="F7" s="41">
        <f t="shared" si="0"/>
        <v>304</v>
      </c>
      <c r="G7" s="61"/>
      <c r="H7" s="61"/>
      <c r="I7" s="61"/>
      <c r="J7" s="41">
        <v>1537301.0500000003</v>
      </c>
      <c r="K7" s="41">
        <f>+'NO RESIDENCIALES AP'!F7</f>
        <v>2377917.2700000005</v>
      </c>
      <c r="L7" s="37">
        <f t="shared" si="1"/>
        <v>57.191259300595249</v>
      </c>
      <c r="M7" s="61"/>
      <c r="O7" s="61"/>
      <c r="P7" s="42">
        <f t="shared" ref="P7:P17" si="4">+J7/K7</f>
        <v>0.6464905526339022</v>
      </c>
      <c r="Q7" s="41"/>
    </row>
    <row r="8" spans="2:17" x14ac:dyDescent="0.3">
      <c r="B8">
        <f t="shared" si="2"/>
        <v>3</v>
      </c>
      <c r="C8">
        <f t="shared" ref="C8" si="5">+C7+1</f>
        <v>2013</v>
      </c>
      <c r="D8" s="41">
        <v>2244</v>
      </c>
      <c r="E8" s="41">
        <f>+'NO RESIDENCIALES AP'!D8</f>
        <v>2544</v>
      </c>
      <c r="F8" s="41">
        <f t="shared" si="0"/>
        <v>300</v>
      </c>
      <c r="G8" s="41"/>
      <c r="H8" s="34">
        <f t="shared" ref="H8:H17" si="6">+D8/E8</f>
        <v>0.88207547169811318</v>
      </c>
      <c r="I8" s="55"/>
      <c r="J8" s="41">
        <v>1501198.33</v>
      </c>
      <c r="K8" s="41">
        <f>+'NO RESIDENCIALES AP'!F8</f>
        <v>2432297.9800000004</v>
      </c>
      <c r="L8" s="37">
        <f t="shared" si="1"/>
        <v>55.748601084373149</v>
      </c>
      <c r="M8" s="38"/>
      <c r="N8" s="36"/>
      <c r="O8" s="68"/>
      <c r="P8" s="42">
        <f t="shared" si="4"/>
        <v>0.61719342874264105</v>
      </c>
      <c r="Q8" s="41"/>
    </row>
    <row r="9" spans="2:17" x14ac:dyDescent="0.3">
      <c r="B9">
        <f>+B8+1</f>
        <v>4</v>
      </c>
      <c r="C9">
        <f t="shared" ref="C9" si="7">+C8+1</f>
        <v>2014</v>
      </c>
      <c r="D9" s="41">
        <v>2247</v>
      </c>
      <c r="E9" s="41">
        <f>+'NO RESIDENCIALES AP'!D9</f>
        <v>2535</v>
      </c>
      <c r="F9" s="41">
        <f t="shared" si="0"/>
        <v>288</v>
      </c>
      <c r="G9" s="41"/>
      <c r="H9" s="34">
        <f t="shared" si="6"/>
        <v>0.88639053254437872</v>
      </c>
      <c r="I9" s="55"/>
      <c r="J9" s="41">
        <v>1603262.02</v>
      </c>
      <c r="K9" s="41">
        <f>+'NO RESIDENCIALES AP'!F9</f>
        <v>2417613.2699999996</v>
      </c>
      <c r="L9" s="37">
        <f t="shared" si="1"/>
        <v>59.459353953419374</v>
      </c>
      <c r="M9" s="38"/>
      <c r="N9" s="40"/>
      <c r="O9" s="68"/>
      <c r="P9" s="42">
        <f t="shared" si="4"/>
        <v>0.66315900888482482</v>
      </c>
      <c r="Q9" s="41"/>
    </row>
    <row r="10" spans="2:17" x14ac:dyDescent="0.3">
      <c r="B10">
        <f t="shared" ref="B10:C25" si="8">+B9+1</f>
        <v>5</v>
      </c>
      <c r="C10">
        <f t="shared" ref="C10" si="9">+C9+1</f>
        <v>2015</v>
      </c>
      <c r="D10" s="41">
        <v>2260</v>
      </c>
      <c r="E10" s="41">
        <f>+'NO RESIDENCIALES AP'!D10</f>
        <v>2547</v>
      </c>
      <c r="F10" s="41">
        <f t="shared" si="0"/>
        <v>287</v>
      </c>
      <c r="G10" s="41"/>
      <c r="H10" s="34">
        <f t="shared" si="6"/>
        <v>0.88731841382018062</v>
      </c>
      <c r="I10" s="55"/>
      <c r="J10" s="41">
        <v>1626868.1999999997</v>
      </c>
      <c r="K10" s="41">
        <f>+'NO RESIDENCIALES AP'!F10</f>
        <v>2349544.66</v>
      </c>
      <c r="L10" s="37">
        <f t="shared" si="1"/>
        <v>59.987765486725657</v>
      </c>
      <c r="M10" s="38"/>
      <c r="N10" s="69"/>
      <c r="O10" s="68"/>
      <c r="P10" s="42">
        <f t="shared" si="4"/>
        <v>0.69241850461357035</v>
      </c>
      <c r="Q10" s="41"/>
    </row>
    <row r="11" spans="2:17" x14ac:dyDescent="0.3">
      <c r="B11">
        <f t="shared" si="8"/>
        <v>6</v>
      </c>
      <c r="C11">
        <f t="shared" si="8"/>
        <v>2016</v>
      </c>
      <c r="D11" s="41">
        <v>2275</v>
      </c>
      <c r="E11" s="41">
        <f>+'NO RESIDENCIALES AP'!D11</f>
        <v>2562</v>
      </c>
      <c r="F11" s="41">
        <f t="shared" si="0"/>
        <v>287</v>
      </c>
      <c r="G11" s="41"/>
      <c r="H11" s="34">
        <f t="shared" si="6"/>
        <v>0.88797814207650272</v>
      </c>
      <c r="I11" s="55"/>
      <c r="J11" s="41">
        <v>1705888.5299999998</v>
      </c>
      <c r="K11" s="41">
        <f>+'NO RESIDENCIALES AP'!F11</f>
        <v>2359704.5</v>
      </c>
      <c r="L11" s="37">
        <f t="shared" si="1"/>
        <v>62.486759340659326</v>
      </c>
      <c r="M11" s="38"/>
      <c r="N11" s="41"/>
      <c r="O11" s="68"/>
      <c r="P11" s="42">
        <f t="shared" si="4"/>
        <v>0.72292464162355918</v>
      </c>
      <c r="Q11" s="41"/>
    </row>
    <row r="12" spans="2:17" x14ac:dyDescent="0.3">
      <c r="B12">
        <f t="shared" si="8"/>
        <v>7</v>
      </c>
      <c r="C12">
        <f t="shared" si="8"/>
        <v>2017</v>
      </c>
      <c r="D12" s="41">
        <v>2341</v>
      </c>
      <c r="E12" s="41">
        <f>+'NO RESIDENCIALES AP'!D12</f>
        <v>2621</v>
      </c>
      <c r="F12" s="41">
        <f t="shared" si="0"/>
        <v>280</v>
      </c>
      <c r="G12" s="41"/>
      <c r="H12" s="34">
        <f t="shared" si="6"/>
        <v>0.89317054559328501</v>
      </c>
      <c r="I12" s="55"/>
      <c r="J12" s="41">
        <v>1731292.08</v>
      </c>
      <c r="K12" s="41">
        <f>+'NO RESIDENCIALES AP'!F12</f>
        <v>2390846.08</v>
      </c>
      <c r="L12" s="37">
        <f t="shared" si="1"/>
        <v>61.629363519863304</v>
      </c>
      <c r="M12" s="38"/>
      <c r="N12" s="41"/>
      <c r="O12" s="68"/>
      <c r="P12" s="42">
        <f t="shared" si="4"/>
        <v>0.72413364226274246</v>
      </c>
      <c r="Q12" s="41"/>
    </row>
    <row r="13" spans="2:17" x14ac:dyDescent="0.3">
      <c r="B13">
        <f t="shared" si="8"/>
        <v>8</v>
      </c>
      <c r="C13">
        <f t="shared" si="8"/>
        <v>2018</v>
      </c>
      <c r="D13" s="41">
        <v>2351</v>
      </c>
      <c r="E13" s="41">
        <f>+'NO RESIDENCIALES AP'!D13</f>
        <v>2625</v>
      </c>
      <c r="F13" s="41">
        <f t="shared" si="0"/>
        <v>274</v>
      </c>
      <c r="G13" s="41"/>
      <c r="H13" s="34">
        <f t="shared" si="6"/>
        <v>0.89561904761904765</v>
      </c>
      <c r="I13" s="55"/>
      <c r="J13" s="41">
        <v>1752114.4299999997</v>
      </c>
      <c r="K13" s="41">
        <f>+'NO RESIDENCIALES AP'!F13</f>
        <v>2415069.8000000003</v>
      </c>
      <c r="L13" s="37">
        <f t="shared" si="1"/>
        <v>62.105289593080947</v>
      </c>
      <c r="M13" s="38"/>
      <c r="N13" s="41"/>
      <c r="O13" s="68"/>
      <c r="P13" s="42">
        <f t="shared" si="4"/>
        <v>0.72549225285331276</v>
      </c>
      <c r="Q13" s="41"/>
    </row>
    <row r="14" spans="2:17" x14ac:dyDescent="0.3">
      <c r="B14">
        <f t="shared" si="8"/>
        <v>9</v>
      </c>
      <c r="C14">
        <f t="shared" si="8"/>
        <v>2019</v>
      </c>
      <c r="D14" s="41">
        <v>2368</v>
      </c>
      <c r="E14" s="41">
        <f>+'NO RESIDENCIALES AP'!D14</f>
        <v>2649</v>
      </c>
      <c r="F14" s="41">
        <f t="shared" si="0"/>
        <v>281</v>
      </c>
      <c r="G14" s="41"/>
      <c r="H14" s="34">
        <f t="shared" si="6"/>
        <v>0.89392223480558697</v>
      </c>
      <c r="I14" s="55"/>
      <c r="J14" s="41">
        <v>1734996.44</v>
      </c>
      <c r="K14" s="41">
        <f>+'NO RESIDENCIALES AP'!F14</f>
        <v>2403810.44</v>
      </c>
      <c r="L14" s="37">
        <f t="shared" si="1"/>
        <v>61.057025619369362</v>
      </c>
      <c r="M14" s="38"/>
      <c r="N14" s="41"/>
      <c r="O14" s="68"/>
      <c r="P14" s="42">
        <f t="shared" si="4"/>
        <v>0.72176924233676265</v>
      </c>
      <c r="Q14" s="41"/>
    </row>
    <row r="15" spans="2:17" x14ac:dyDescent="0.3">
      <c r="B15">
        <f t="shared" si="8"/>
        <v>10</v>
      </c>
      <c r="C15">
        <f t="shared" si="8"/>
        <v>2020</v>
      </c>
      <c r="D15" s="41">
        <v>2362</v>
      </c>
      <c r="E15" s="41">
        <f>+'NO RESIDENCIALES AP'!D15</f>
        <v>2641</v>
      </c>
      <c r="F15" s="41">
        <f t="shared" si="0"/>
        <v>279</v>
      </c>
      <c r="G15" s="41"/>
      <c r="H15" s="34">
        <f t="shared" si="6"/>
        <v>0.89435819765240443</v>
      </c>
      <c r="I15" s="55"/>
      <c r="J15" s="41">
        <v>1391190.9500000002</v>
      </c>
      <c r="K15" s="41">
        <f>+'NO RESIDENCIALES AP'!F15</f>
        <v>2042630.4799999997</v>
      </c>
      <c r="L15" s="37">
        <f t="shared" si="1"/>
        <v>49.082378986734412</v>
      </c>
      <c r="M15" s="38"/>
      <c r="N15" s="40"/>
      <c r="O15" s="68"/>
      <c r="P15" s="42">
        <f t="shared" si="4"/>
        <v>0.68107813117524829</v>
      </c>
      <c r="Q15" s="41"/>
    </row>
    <row r="16" spans="2:17" x14ac:dyDescent="0.3">
      <c r="B16">
        <f t="shared" si="8"/>
        <v>11</v>
      </c>
      <c r="C16">
        <f t="shared" si="8"/>
        <v>2021</v>
      </c>
      <c r="D16" s="41">
        <v>2377</v>
      </c>
      <c r="E16" s="41">
        <f>+'NO RESIDENCIALES AP'!D16</f>
        <v>2654</v>
      </c>
      <c r="F16" s="41">
        <f>+E16-D16</f>
        <v>277</v>
      </c>
      <c r="G16" s="41"/>
      <c r="H16" s="34">
        <f t="shared" si="6"/>
        <v>0.89562923888470236</v>
      </c>
      <c r="I16" s="55"/>
      <c r="J16" s="41">
        <v>1390400.85</v>
      </c>
      <c r="K16" s="41">
        <f>+'NO RESIDENCIALES AP'!F16</f>
        <v>2054334.9500000002</v>
      </c>
      <c r="L16" s="37">
        <f t="shared" si="1"/>
        <v>48.74494636095919</v>
      </c>
      <c r="M16" s="38"/>
      <c r="N16" s="40"/>
      <c r="O16" s="68"/>
      <c r="P16" s="42">
        <f t="shared" si="4"/>
        <v>0.67681312144351147</v>
      </c>
      <c r="Q16" s="41"/>
    </row>
    <row r="17" spans="2:17" x14ac:dyDescent="0.3">
      <c r="B17" s="45">
        <v>0</v>
      </c>
      <c r="C17" s="45">
        <f t="shared" si="8"/>
        <v>2022</v>
      </c>
      <c r="D17" s="46">
        <v>2387</v>
      </c>
      <c r="E17" s="46">
        <f>+'NO RESIDENCIALES AP'!D17</f>
        <v>2654</v>
      </c>
      <c r="F17" s="58">
        <f t="shared" si="0"/>
        <v>267</v>
      </c>
      <c r="G17" s="46"/>
      <c r="H17" s="70">
        <f t="shared" si="6"/>
        <v>0.89939713639788998</v>
      </c>
      <c r="I17" s="55"/>
      <c r="J17" s="58">
        <v>1557076.6999999997</v>
      </c>
      <c r="K17" s="58">
        <f>+'NO RESIDENCIALES AP'!F17</f>
        <v>2413701.7000000002</v>
      </c>
      <c r="L17" s="63">
        <f t="shared" si="1"/>
        <v>54.359611087836889</v>
      </c>
      <c r="M17" s="58">
        <f>+J17</f>
        <v>1557076.6999999997</v>
      </c>
      <c r="N17" s="71"/>
      <c r="O17" s="72">
        <f>+L17</f>
        <v>54.359611087836889</v>
      </c>
      <c r="P17" s="42">
        <f t="shared" si="4"/>
        <v>0.64509906091543934</v>
      </c>
      <c r="Q17" s="41"/>
    </row>
    <row r="18" spans="2:17" x14ac:dyDescent="0.3">
      <c r="B18">
        <v>1</v>
      </c>
      <c r="C18">
        <f t="shared" si="8"/>
        <v>2023</v>
      </c>
      <c r="D18" s="41"/>
      <c r="E18" s="41">
        <f>+'NO RESIDENCIALES AP'!D18</f>
        <v>2660.6</v>
      </c>
      <c r="F18" s="41"/>
      <c r="G18" s="41">
        <f>+D17+E18-E17</f>
        <v>2393.6000000000004</v>
      </c>
      <c r="H18" s="5">
        <f t="shared" ref="H18:H32" si="10">+G18/E18</f>
        <v>0.89964669623393234</v>
      </c>
      <c r="I18" s="73"/>
      <c r="K18" s="41">
        <f>+'NO RESIDENCIALES AP'!F18</f>
        <v>2419704.1232177843</v>
      </c>
      <c r="M18" s="41">
        <f>+J17+K18-K17</f>
        <v>1563079.1232177839</v>
      </c>
      <c r="N18" s="41"/>
      <c r="O18" s="68">
        <f t="shared" ref="O18:O32" si="11">+M18/12/G18</f>
        <v>54.418697193132509</v>
      </c>
      <c r="P18" s="42">
        <f>+M18/K18</f>
        <v>0.64597944361030446</v>
      </c>
      <c r="Q18" s="41"/>
    </row>
    <row r="19" spans="2:17" x14ac:dyDescent="0.3">
      <c r="B19">
        <f>+B18+1</f>
        <v>2</v>
      </c>
      <c r="C19">
        <f t="shared" si="8"/>
        <v>2024</v>
      </c>
      <c r="D19" s="41"/>
      <c r="E19" s="41">
        <f>+'NO RESIDENCIALES AP'!D19</f>
        <v>2667.2</v>
      </c>
      <c r="F19" s="41"/>
      <c r="G19" s="41">
        <f>+G18+E19-E18</f>
        <v>2400.2000000000003</v>
      </c>
      <c r="H19" s="5">
        <f t="shared" si="10"/>
        <v>0.89989502099580099</v>
      </c>
      <c r="I19" s="73"/>
      <c r="J19" s="41"/>
      <c r="K19" s="41">
        <f>+'NO RESIDENCIALES AP'!F19</f>
        <v>2425706.5464355689</v>
      </c>
      <c r="M19" s="41">
        <f>+M18+K19-K18</f>
        <v>1569081.5464355685</v>
      </c>
      <c r="N19" s="41"/>
      <c r="O19" s="68">
        <f t="shared" si="11"/>
        <v>54.477458351927908</v>
      </c>
      <c r="P19" s="42">
        <f t="shared" ref="P19:P32" si="12">+M19/K19</f>
        <v>0.64685546928223459</v>
      </c>
      <c r="Q19" s="41"/>
    </row>
    <row r="20" spans="2:17" x14ac:dyDescent="0.3">
      <c r="B20">
        <f t="shared" ref="B20:C32" si="13">+B19+1</f>
        <v>3</v>
      </c>
      <c r="C20">
        <f t="shared" si="8"/>
        <v>2025</v>
      </c>
      <c r="D20" s="41"/>
      <c r="E20" s="41">
        <f>+'NO RESIDENCIALES AP'!D20</f>
        <v>2673.7999999999997</v>
      </c>
      <c r="F20" s="41"/>
      <c r="G20" s="41">
        <f t="shared" ref="G20:G32" si="14">+G19+E20-E19</f>
        <v>2406.8000000000002</v>
      </c>
      <c r="H20" s="5">
        <f t="shared" si="10"/>
        <v>0.90014211982945636</v>
      </c>
      <c r="I20" s="73"/>
      <c r="J20" s="41"/>
      <c r="K20" s="41">
        <f>+'NO RESIDENCIALES AP'!F20</f>
        <v>2431708.9696533536</v>
      </c>
      <c r="M20" s="41">
        <f t="shared" ref="M20:M32" si="15">+M19+K20-K19</f>
        <v>1575083.9696533531</v>
      </c>
      <c r="N20" s="41"/>
      <c r="O20" s="68">
        <f t="shared" si="11"/>
        <v>54.535897237457519</v>
      </c>
      <c r="P20" s="42">
        <f t="shared" si="12"/>
        <v>0.64772717019581727</v>
      </c>
      <c r="Q20" s="41"/>
    </row>
    <row r="21" spans="2:17" x14ac:dyDescent="0.3">
      <c r="B21">
        <f t="shared" si="13"/>
        <v>4</v>
      </c>
      <c r="C21">
        <f t="shared" si="8"/>
        <v>2026</v>
      </c>
      <c r="D21" s="41"/>
      <c r="E21" s="41">
        <f>+'NO RESIDENCIALES AP'!D21</f>
        <v>2680.3999999999996</v>
      </c>
      <c r="F21" s="41"/>
      <c r="G21" s="41">
        <f t="shared" si="14"/>
        <v>2413.4</v>
      </c>
      <c r="H21" s="5">
        <f t="shared" si="10"/>
        <v>0.9003880017907776</v>
      </c>
      <c r="I21" s="73"/>
      <c r="J21" s="41"/>
      <c r="K21" s="41">
        <f>+'NO RESIDENCIALES AP'!F21</f>
        <v>2437711.3928711377</v>
      </c>
      <c r="M21" s="41">
        <f t="shared" si="15"/>
        <v>1581086.3928711372</v>
      </c>
      <c r="N21" s="41"/>
      <c r="O21" s="68">
        <f t="shared" si="11"/>
        <v>54.594016493713475</v>
      </c>
      <c r="P21" s="42">
        <f t="shared" si="12"/>
        <v>0.64859457829785705</v>
      </c>
      <c r="Q21" s="41"/>
    </row>
    <row r="22" spans="2:17" x14ac:dyDescent="0.3">
      <c r="B22">
        <f t="shared" si="13"/>
        <v>5</v>
      </c>
      <c r="C22">
        <f t="shared" si="8"/>
        <v>2027</v>
      </c>
      <c r="D22" s="41"/>
      <c r="E22" s="41">
        <f>+'NO RESIDENCIALES AP'!D22</f>
        <v>2686.9999999999995</v>
      </c>
      <c r="F22" s="41"/>
      <c r="G22" s="41">
        <f t="shared" si="14"/>
        <v>2420</v>
      </c>
      <c r="H22" s="5">
        <f t="shared" si="10"/>
        <v>0.90063267584666928</v>
      </c>
      <c r="I22" s="73"/>
      <c r="J22" s="41"/>
      <c r="K22" s="41">
        <f>+'NO RESIDENCIALES AP'!F22</f>
        <v>2443713.8160889219</v>
      </c>
      <c r="M22" s="41">
        <f t="shared" si="15"/>
        <v>1587088.8160889214</v>
      </c>
      <c r="N22" s="41"/>
      <c r="O22" s="68">
        <f t="shared" si="11"/>
        <v>54.651818735844394</v>
      </c>
      <c r="P22" s="42">
        <f t="shared" si="12"/>
        <v>0.64945772522127865</v>
      </c>
      <c r="Q22" s="41"/>
    </row>
    <row r="23" spans="2:17" x14ac:dyDescent="0.3">
      <c r="B23" s="64">
        <f t="shared" si="13"/>
        <v>6</v>
      </c>
      <c r="C23" s="64">
        <f t="shared" si="8"/>
        <v>2028</v>
      </c>
      <c r="D23" s="65"/>
      <c r="E23" s="65">
        <f>+'NO RESIDENCIALES AP'!D23</f>
        <v>2693.5999999999995</v>
      </c>
      <c r="F23" s="65"/>
      <c r="G23" s="65">
        <f t="shared" si="14"/>
        <v>2426.6</v>
      </c>
      <c r="H23" s="74">
        <f t="shared" si="10"/>
        <v>0.90087615087615103</v>
      </c>
      <c r="I23" s="73"/>
      <c r="J23" s="41"/>
      <c r="K23" s="41">
        <f>+'NO RESIDENCIALES AP'!F23</f>
        <v>2449716.2393067065</v>
      </c>
      <c r="M23" s="41">
        <f t="shared" si="15"/>
        <v>1593091.239306706</v>
      </c>
      <c r="N23" s="41"/>
      <c r="O23" s="68">
        <f t="shared" si="11"/>
        <v>54.709306550547609</v>
      </c>
      <c r="P23" s="42">
        <f t="shared" si="12"/>
        <v>0.65031664228897235</v>
      </c>
      <c r="Q23" s="41"/>
    </row>
    <row r="24" spans="2:17" x14ac:dyDescent="0.3">
      <c r="B24">
        <f t="shared" si="13"/>
        <v>7</v>
      </c>
      <c r="C24">
        <f t="shared" si="8"/>
        <v>2029</v>
      </c>
      <c r="D24" s="41"/>
      <c r="E24" s="41">
        <f>+'NO RESIDENCIALES AP'!D24</f>
        <v>2700.1999999999994</v>
      </c>
      <c r="F24" s="41"/>
      <c r="G24" s="41">
        <f t="shared" si="14"/>
        <v>2433.1999999999998</v>
      </c>
      <c r="H24" s="5">
        <f t="shared" si="10"/>
        <v>0.90111843567143191</v>
      </c>
      <c r="I24" s="73"/>
      <c r="J24" s="41"/>
      <c r="K24" s="41">
        <f>+'NO RESIDENCIALES AP'!F24</f>
        <v>2455718.6625244911</v>
      </c>
      <c r="M24" s="41">
        <f t="shared" si="15"/>
        <v>1599093.6625244906</v>
      </c>
      <c r="N24" s="41"/>
      <c r="O24" s="68">
        <f t="shared" si="11"/>
        <v>54.766482496454962</v>
      </c>
      <c r="P24" s="42">
        <f t="shared" si="12"/>
        <v>0.6511713605175824</v>
      </c>
      <c r="Q24" s="41"/>
    </row>
    <row r="25" spans="2:17" x14ac:dyDescent="0.3">
      <c r="B25">
        <f t="shared" si="13"/>
        <v>8</v>
      </c>
      <c r="C25">
        <f t="shared" si="8"/>
        <v>2030</v>
      </c>
      <c r="D25" s="41"/>
      <c r="E25" s="41">
        <f>+'NO RESIDENCIALES AP'!D25</f>
        <v>2706.7999999999993</v>
      </c>
      <c r="F25" s="41"/>
      <c r="G25" s="41">
        <f t="shared" si="14"/>
        <v>2439.7999999999997</v>
      </c>
      <c r="H25" s="5">
        <f t="shared" si="10"/>
        <v>0.9013595389389687</v>
      </c>
      <c r="I25" s="73"/>
      <c r="J25" s="41"/>
      <c r="K25" s="41">
        <f>+'NO RESIDENCIALES AP'!F25</f>
        <v>2461721.0857422752</v>
      </c>
      <c r="M25" s="41">
        <f t="shared" si="15"/>
        <v>1605096.0857422748</v>
      </c>
      <c r="N25" s="41"/>
      <c r="O25" s="68">
        <f t="shared" si="11"/>
        <v>54.823349104512495</v>
      </c>
      <c r="P25" s="42">
        <f t="shared" si="12"/>
        <v>0.65202191062124126</v>
      </c>
      <c r="Q25" s="41"/>
    </row>
    <row r="26" spans="2:17" x14ac:dyDescent="0.3">
      <c r="B26">
        <f t="shared" si="13"/>
        <v>9</v>
      </c>
      <c r="C26">
        <f t="shared" si="13"/>
        <v>2031</v>
      </c>
      <c r="D26" s="41"/>
      <c r="E26" s="41">
        <f>+'NO RESIDENCIALES AP'!D26</f>
        <v>2713.3999999999992</v>
      </c>
      <c r="F26" s="41"/>
      <c r="G26" s="41">
        <f t="shared" si="14"/>
        <v>2446.3999999999996</v>
      </c>
      <c r="H26" s="5">
        <f t="shared" si="10"/>
        <v>0.90159946930050872</v>
      </c>
      <c r="I26" s="73"/>
      <c r="J26" s="41"/>
      <c r="K26" s="41">
        <f>+'NO RESIDENCIALES AP'!F26</f>
        <v>2467723.5089600598</v>
      </c>
      <c r="M26" s="41">
        <f t="shared" si="15"/>
        <v>1611098.5089600594</v>
      </c>
      <c r="N26" s="41"/>
      <c r="O26" s="68">
        <f t="shared" si="11"/>
        <v>54.879908878353895</v>
      </c>
      <c r="P26" s="42">
        <f t="shared" si="12"/>
        <v>0.65286832301524877</v>
      </c>
      <c r="Q26" s="41"/>
    </row>
    <row r="27" spans="2:17" x14ac:dyDescent="0.3">
      <c r="B27">
        <f t="shared" si="13"/>
        <v>10</v>
      </c>
      <c r="C27">
        <f t="shared" si="13"/>
        <v>2032</v>
      </c>
      <c r="D27" s="41"/>
      <c r="E27" s="41">
        <f>+'NO RESIDENCIALES AP'!D27</f>
        <v>2719.9999999999991</v>
      </c>
      <c r="F27" s="41"/>
      <c r="G27" s="41">
        <f t="shared" si="14"/>
        <v>2452.9999999999995</v>
      </c>
      <c r="H27" s="5">
        <f t="shared" si="10"/>
        <v>0.90183823529411777</v>
      </c>
      <c r="I27" s="73"/>
      <c r="J27" s="41"/>
      <c r="K27" s="41">
        <f>+'NO RESIDENCIALES AP'!F27</f>
        <v>2473725.932177844</v>
      </c>
      <c r="M27" s="41">
        <f t="shared" si="15"/>
        <v>1617100.9321778435</v>
      </c>
      <c r="N27" s="41"/>
      <c r="O27" s="68">
        <f t="shared" si="11"/>
        <v>54.93616429466789</v>
      </c>
      <c r="P27" s="42">
        <f t="shared" si="12"/>
        <v>0.65371062781969702</v>
      </c>
      <c r="Q27" s="41"/>
    </row>
    <row r="28" spans="2:17" x14ac:dyDescent="0.3">
      <c r="B28">
        <f t="shared" si="13"/>
        <v>11</v>
      </c>
      <c r="C28">
        <f t="shared" si="13"/>
        <v>2033</v>
      </c>
      <c r="D28" s="41"/>
      <c r="E28" s="41">
        <f>+'NO RESIDENCIALES AP'!D28</f>
        <v>2726.599999999999</v>
      </c>
      <c r="F28" s="41"/>
      <c r="G28" s="41">
        <f t="shared" si="14"/>
        <v>2459.5999999999995</v>
      </c>
      <c r="H28" s="5">
        <f t="shared" si="10"/>
        <v>0.9020758453751927</v>
      </c>
      <c r="I28" s="73"/>
      <c r="J28" s="41"/>
      <c r="K28" s="41">
        <f>+'NO RESIDENCIALES AP'!F28</f>
        <v>2479728.3553956286</v>
      </c>
      <c r="M28" s="41">
        <f t="shared" si="15"/>
        <v>1623103.3553956281</v>
      </c>
      <c r="N28" s="41"/>
      <c r="O28" s="68">
        <f t="shared" si="11"/>
        <v>54.992117803559815</v>
      </c>
      <c r="P28" s="42">
        <f t="shared" si="12"/>
        <v>0.65454885486304404</v>
      </c>
      <c r="Q28" s="41"/>
    </row>
    <row r="29" spans="2:17" x14ac:dyDescent="0.3">
      <c r="B29">
        <f t="shared" si="13"/>
        <v>12</v>
      </c>
      <c r="C29">
        <f t="shared" si="13"/>
        <v>2034</v>
      </c>
      <c r="D29" s="41"/>
      <c r="E29" s="41">
        <f>+'NO RESIDENCIALES AP'!D29</f>
        <v>2733.1999999999989</v>
      </c>
      <c r="F29" s="41"/>
      <c r="G29" s="41">
        <f t="shared" si="14"/>
        <v>2466.1999999999994</v>
      </c>
      <c r="H29" s="5">
        <f t="shared" si="10"/>
        <v>0.90231230791745953</v>
      </c>
      <c r="I29" s="73"/>
      <c r="J29" s="41"/>
      <c r="K29" s="41">
        <f>+'NO RESIDENCIALES AP'!F29</f>
        <v>2485730.7786134128</v>
      </c>
      <c r="M29" s="41">
        <f t="shared" si="15"/>
        <v>1629105.7786134123</v>
      </c>
      <c r="N29" s="41"/>
      <c r="O29" s="68">
        <f t="shared" si="11"/>
        <v>55.047771828907244</v>
      </c>
      <c r="P29" s="42">
        <f t="shared" si="12"/>
        <v>0.65538303368563433</v>
      </c>
      <c r="Q29" s="41"/>
    </row>
    <row r="30" spans="2:17" x14ac:dyDescent="0.3">
      <c r="B30">
        <f t="shared" si="13"/>
        <v>13</v>
      </c>
      <c r="C30">
        <f t="shared" si="13"/>
        <v>2035</v>
      </c>
      <c r="D30" s="41"/>
      <c r="E30" s="41">
        <f>+'NO RESIDENCIALES AP'!D30</f>
        <v>2739.7999999999988</v>
      </c>
      <c r="F30" s="41"/>
      <c r="G30" s="41">
        <f t="shared" si="14"/>
        <v>2472.7999999999993</v>
      </c>
      <c r="H30" s="5">
        <f t="shared" si="10"/>
        <v>0.90254763121395731</v>
      </c>
      <c r="I30" s="73"/>
      <c r="J30" s="41"/>
      <c r="K30" s="41">
        <f>+'NO RESIDENCIALES AP'!F30</f>
        <v>2491733.2018311974</v>
      </c>
      <c r="M30" s="41">
        <f t="shared" si="15"/>
        <v>1635108.2018311969</v>
      </c>
      <c r="N30" s="41"/>
      <c r="O30" s="68">
        <f t="shared" si="11"/>
        <v>55.103128768710143</v>
      </c>
      <c r="P30" s="42">
        <f t="shared" si="12"/>
        <v>0.65621319354316943</v>
      </c>
      <c r="Q30" s="41"/>
    </row>
    <row r="31" spans="2:17" x14ac:dyDescent="0.3">
      <c r="B31">
        <f t="shared" si="13"/>
        <v>14</v>
      </c>
      <c r="C31">
        <f t="shared" si="13"/>
        <v>2036</v>
      </c>
      <c r="D31" s="41"/>
      <c r="E31" s="41">
        <f>+'NO RESIDENCIALES AP'!D31</f>
        <v>2746.3999999999987</v>
      </c>
      <c r="F31" s="41"/>
      <c r="G31" s="41">
        <f t="shared" si="14"/>
        <v>2479.3999999999992</v>
      </c>
      <c r="H31" s="5">
        <f t="shared" si="10"/>
        <v>0.90278182347800773</v>
      </c>
      <c r="I31" s="73"/>
      <c r="J31" s="41"/>
      <c r="K31" s="41">
        <f>+'NO RESIDENCIALES AP'!F31</f>
        <v>2497735.625048982</v>
      </c>
      <c r="M31" s="41">
        <f t="shared" si="15"/>
        <v>1641110.6250489815</v>
      </c>
      <c r="N31" s="41"/>
      <c r="O31" s="68">
        <f t="shared" si="11"/>
        <v>55.158190995435113</v>
      </c>
      <c r="P31" s="42">
        <f t="shared" si="12"/>
        <v>0.65703936341012814</v>
      </c>
      <c r="Q31" s="41"/>
    </row>
    <row r="32" spans="2:17" x14ac:dyDescent="0.3">
      <c r="B32">
        <f t="shared" si="13"/>
        <v>15</v>
      </c>
      <c r="C32">
        <f t="shared" si="13"/>
        <v>2037</v>
      </c>
      <c r="D32" s="41"/>
      <c r="E32" s="41">
        <f>+'NO RESIDENCIALES AP'!D32</f>
        <v>2752.9999999999986</v>
      </c>
      <c r="F32" s="41"/>
      <c r="G32" s="41">
        <f t="shared" si="14"/>
        <v>2485.9999999999991</v>
      </c>
      <c r="H32" s="5">
        <f t="shared" si="10"/>
        <v>0.90301489284417014</v>
      </c>
      <c r="I32" s="73"/>
      <c r="J32" s="41"/>
      <c r="K32" s="41">
        <f>+'NO RESIDENCIALES AP'!F32</f>
        <v>2503738.0482667661</v>
      </c>
      <c r="M32" s="41">
        <f t="shared" si="15"/>
        <v>1647113.0482667657</v>
      </c>
      <c r="N32" s="41"/>
      <c r="O32" s="68">
        <f t="shared" si="11"/>
        <v>55.212960856354464</v>
      </c>
      <c r="P32" s="42">
        <f t="shared" si="12"/>
        <v>0.65786157198313677</v>
      </c>
      <c r="Q32" s="41"/>
    </row>
    <row r="33" spans="4:17" x14ac:dyDescent="0.3">
      <c r="D33" s="41"/>
      <c r="E33" s="41"/>
      <c r="F33" s="41"/>
      <c r="G33" s="41"/>
      <c r="H33" s="5"/>
      <c r="I33" s="73"/>
      <c r="J33" s="41"/>
      <c r="K33" s="41"/>
      <c r="M33" s="41"/>
      <c r="N33" s="41"/>
      <c r="O33" s="68"/>
      <c r="P33" s="42"/>
      <c r="Q33" s="41"/>
    </row>
    <row r="34" spans="4:17" x14ac:dyDescent="0.3">
      <c r="M34" s="41"/>
      <c r="Q34" s="41"/>
    </row>
    <row r="35" spans="4:17" x14ac:dyDescent="0.3">
      <c r="D35" s="54"/>
      <c r="E35" s="54"/>
      <c r="F35" s="54"/>
      <c r="G35" s="54"/>
      <c r="H35" s="54"/>
      <c r="M35" s="5"/>
    </row>
    <row r="36" spans="4:17" x14ac:dyDescent="0.3">
      <c r="D36" s="54"/>
      <c r="E36" s="54"/>
      <c r="F36" s="54"/>
      <c r="G36" s="54"/>
      <c r="H36" s="54"/>
    </row>
    <row r="37" spans="4:17" x14ac:dyDescent="0.3">
      <c r="D37" s="54"/>
      <c r="E37" s="54"/>
    </row>
    <row r="38" spans="4:17" x14ac:dyDescent="0.3">
      <c r="D38" s="54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D23F2-FA95-4BF1-A35F-B9FDFD9E51AF}">
  <sheetPr codeName="Hoja9"/>
  <dimension ref="B2:X51"/>
  <sheetViews>
    <sheetView zoomScale="75" zoomScaleNormal="75" workbookViewId="0">
      <selection activeCell="M37" sqref="M37"/>
    </sheetView>
  </sheetViews>
  <sheetFormatPr baseColWidth="10" defaultRowHeight="14.4" x14ac:dyDescent="0.3"/>
  <cols>
    <col min="1" max="2" width="3.109375" customWidth="1"/>
    <col min="3" max="3" width="8.109375" customWidth="1"/>
    <col min="4" max="5" width="9.33203125" customWidth="1"/>
    <col min="8" max="8" width="9.109375" customWidth="1"/>
    <col min="9" max="9" width="15.6640625" customWidth="1"/>
  </cols>
  <sheetData>
    <row r="2" spans="2:23" x14ac:dyDescent="0.3">
      <c r="C2" s="59" t="s">
        <v>61</v>
      </c>
      <c r="D2" s="60"/>
      <c r="E2" s="60"/>
      <c r="F2" s="60"/>
      <c r="G2" s="60"/>
      <c r="H2" s="60"/>
    </row>
    <row r="3" spans="2:23" x14ac:dyDescent="0.3">
      <c r="D3" s="41"/>
      <c r="E3" s="41"/>
      <c r="F3" s="41"/>
    </row>
    <row r="5" spans="2:23" x14ac:dyDescent="0.3">
      <c r="B5" s="45"/>
      <c r="C5" s="45"/>
      <c r="D5" s="57" t="s">
        <v>43</v>
      </c>
      <c r="E5" s="57"/>
      <c r="F5" s="57" t="s">
        <v>44</v>
      </c>
      <c r="G5" s="45"/>
      <c r="H5" s="45"/>
    </row>
    <row r="6" spans="2:23" x14ac:dyDescent="0.3">
      <c r="B6">
        <v>1</v>
      </c>
      <c r="C6">
        <v>2011</v>
      </c>
      <c r="D6" s="41">
        <v>3</v>
      </c>
      <c r="E6" s="41"/>
      <c r="F6" s="41">
        <v>102716</v>
      </c>
      <c r="G6" s="38">
        <f t="shared" ref="G6:G32" si="0">+F6/D6/12</f>
        <v>2853.2222222222222</v>
      </c>
      <c r="I6" s="41"/>
      <c r="W6" s="41"/>
    </row>
    <row r="7" spans="2:23" x14ac:dyDescent="0.3">
      <c r="B7">
        <f>+B6+1</f>
        <v>2</v>
      </c>
      <c r="C7">
        <f>+C6+1</f>
        <v>2012</v>
      </c>
      <c r="D7" s="41">
        <f>+D6</f>
        <v>3</v>
      </c>
      <c r="E7" s="5">
        <f t="shared" ref="E7:E14" si="1">+D7/D6-1</f>
        <v>0</v>
      </c>
      <c r="F7" s="41">
        <v>103068</v>
      </c>
      <c r="G7" s="38">
        <f t="shared" si="0"/>
        <v>2863</v>
      </c>
      <c r="H7" s="5">
        <f t="shared" ref="H7:H32" si="2">+G7/G6-1</f>
        <v>3.426924724483138E-3</v>
      </c>
      <c r="I7" s="41"/>
      <c r="W7" s="41"/>
    </row>
    <row r="8" spans="2:23" x14ac:dyDescent="0.3">
      <c r="B8">
        <f t="shared" ref="B8:C23" si="3">+B7+1</f>
        <v>3</v>
      </c>
      <c r="C8">
        <f t="shared" si="3"/>
        <v>2013</v>
      </c>
      <c r="D8" s="41">
        <f t="shared" ref="D8:D32" si="4">+D7</f>
        <v>3</v>
      </c>
      <c r="E8" s="5">
        <f t="shared" si="1"/>
        <v>0</v>
      </c>
      <c r="F8" s="41">
        <v>110656</v>
      </c>
      <c r="G8" s="38">
        <f t="shared" si="0"/>
        <v>3073.7777777777778</v>
      </c>
      <c r="H8" s="5">
        <f t="shared" si="2"/>
        <v>7.3621298560173853E-2</v>
      </c>
      <c r="I8" s="41"/>
      <c r="W8" s="41"/>
    </row>
    <row r="9" spans="2:23" x14ac:dyDescent="0.3">
      <c r="B9">
        <f t="shared" si="3"/>
        <v>4</v>
      </c>
      <c r="C9">
        <f t="shared" si="3"/>
        <v>2014</v>
      </c>
      <c r="D9" s="41">
        <f t="shared" si="4"/>
        <v>3</v>
      </c>
      <c r="E9" s="5">
        <f t="shared" si="1"/>
        <v>0</v>
      </c>
      <c r="F9" s="41">
        <v>283329</v>
      </c>
      <c r="G9" s="38">
        <f t="shared" si="0"/>
        <v>7870.25</v>
      </c>
      <c r="H9" s="5">
        <f t="shared" si="2"/>
        <v>1.5604485974551765</v>
      </c>
      <c r="I9" s="41"/>
      <c r="W9" s="41"/>
    </row>
    <row r="10" spans="2:23" x14ac:dyDescent="0.3">
      <c r="B10">
        <f t="shared" si="3"/>
        <v>5</v>
      </c>
      <c r="C10">
        <f t="shared" si="3"/>
        <v>2015</v>
      </c>
      <c r="D10" s="41">
        <f t="shared" si="4"/>
        <v>3</v>
      </c>
      <c r="E10" s="5">
        <f t="shared" si="1"/>
        <v>0</v>
      </c>
      <c r="F10" s="41">
        <v>233953</v>
      </c>
      <c r="G10" s="38">
        <f t="shared" si="0"/>
        <v>6498.6944444444443</v>
      </c>
      <c r="H10" s="5">
        <f t="shared" si="2"/>
        <v>-0.17427090061377415</v>
      </c>
      <c r="I10" s="41"/>
      <c r="W10" s="41"/>
    </row>
    <row r="11" spans="2:23" x14ac:dyDescent="0.3">
      <c r="B11">
        <f t="shared" si="3"/>
        <v>6</v>
      </c>
      <c r="C11">
        <f t="shared" si="3"/>
        <v>2016</v>
      </c>
      <c r="D11" s="41">
        <f t="shared" si="4"/>
        <v>3</v>
      </c>
      <c r="E11" s="5">
        <f t="shared" si="1"/>
        <v>0</v>
      </c>
      <c r="F11" s="41">
        <v>258872</v>
      </c>
      <c r="G11" s="38">
        <f t="shared" si="0"/>
        <v>7190.8888888888896</v>
      </c>
      <c r="H11" s="5">
        <f t="shared" si="2"/>
        <v>0.10651284659739368</v>
      </c>
      <c r="I11" s="41"/>
      <c r="W11" s="41"/>
    </row>
    <row r="12" spans="2:23" x14ac:dyDescent="0.3">
      <c r="B12">
        <f t="shared" si="3"/>
        <v>7</v>
      </c>
      <c r="C12">
        <f t="shared" si="3"/>
        <v>2017</v>
      </c>
      <c r="D12" s="41">
        <f t="shared" si="4"/>
        <v>3</v>
      </c>
      <c r="E12" s="5">
        <f t="shared" si="1"/>
        <v>0</v>
      </c>
      <c r="F12" s="41">
        <v>215105</v>
      </c>
      <c r="G12" s="38">
        <f t="shared" si="0"/>
        <v>5975.1388888888896</v>
      </c>
      <c r="H12" s="5">
        <f t="shared" si="2"/>
        <v>-0.16906811088105311</v>
      </c>
      <c r="I12" s="41"/>
      <c r="W12" s="41"/>
    </row>
    <row r="13" spans="2:23" x14ac:dyDescent="0.3">
      <c r="B13">
        <f t="shared" si="3"/>
        <v>8</v>
      </c>
      <c r="C13">
        <f t="shared" si="3"/>
        <v>2018</v>
      </c>
      <c r="D13" s="41">
        <f t="shared" si="4"/>
        <v>3</v>
      </c>
      <c r="E13" s="5">
        <f t="shared" si="1"/>
        <v>0</v>
      </c>
      <c r="F13" s="41">
        <v>223253</v>
      </c>
      <c r="G13" s="38">
        <f t="shared" si="0"/>
        <v>6201.4722222222226</v>
      </c>
      <c r="H13" s="5">
        <f t="shared" si="2"/>
        <v>3.7879175286487987E-2</v>
      </c>
      <c r="I13" s="41"/>
      <c r="W13" s="41"/>
    </row>
    <row r="14" spans="2:23" x14ac:dyDescent="0.3">
      <c r="B14">
        <f t="shared" si="3"/>
        <v>9</v>
      </c>
      <c r="C14">
        <f t="shared" si="3"/>
        <v>2019</v>
      </c>
      <c r="D14" s="41">
        <f t="shared" si="4"/>
        <v>3</v>
      </c>
      <c r="E14" s="5">
        <f t="shared" si="1"/>
        <v>0</v>
      </c>
      <c r="F14" s="41">
        <v>257291.43</v>
      </c>
      <c r="G14" s="38">
        <f t="shared" si="0"/>
        <v>7146.9841666666662</v>
      </c>
      <c r="H14" s="5">
        <f t="shared" si="2"/>
        <v>0.15246572274504699</v>
      </c>
      <c r="I14" s="41"/>
      <c r="W14" s="41"/>
    </row>
    <row r="15" spans="2:23" x14ac:dyDescent="0.3">
      <c r="B15">
        <f t="shared" si="3"/>
        <v>10</v>
      </c>
      <c r="C15">
        <f t="shared" si="3"/>
        <v>2020</v>
      </c>
      <c r="D15" s="41">
        <f t="shared" si="4"/>
        <v>3</v>
      </c>
      <c r="E15" s="55">
        <f>+D15/D14-1</f>
        <v>0</v>
      </c>
      <c r="F15" s="41">
        <v>241058</v>
      </c>
      <c r="G15" s="38">
        <f t="shared" si="0"/>
        <v>6696.0555555555557</v>
      </c>
      <c r="H15" s="55">
        <f t="shared" si="2"/>
        <v>-6.309355115325832E-2</v>
      </c>
      <c r="I15" s="41"/>
      <c r="W15" s="41"/>
    </row>
    <row r="16" spans="2:23" x14ac:dyDescent="0.3">
      <c r="B16">
        <f t="shared" si="3"/>
        <v>11</v>
      </c>
      <c r="C16">
        <f t="shared" si="3"/>
        <v>2021</v>
      </c>
      <c r="D16" s="41">
        <f t="shared" si="4"/>
        <v>3</v>
      </c>
      <c r="E16" s="55">
        <f t="shared" ref="E16:E32" si="5">+D16/D15-1</f>
        <v>0</v>
      </c>
      <c r="F16" s="41">
        <v>233076</v>
      </c>
      <c r="G16" s="38">
        <f t="shared" si="0"/>
        <v>6474.333333333333</v>
      </c>
      <c r="H16" s="55">
        <f t="shared" si="2"/>
        <v>-3.3112362999776046E-2</v>
      </c>
      <c r="I16" s="50"/>
      <c r="W16" s="41"/>
    </row>
    <row r="17" spans="2:23" x14ac:dyDescent="0.3">
      <c r="B17" s="45">
        <v>0</v>
      </c>
      <c r="C17" s="45">
        <f t="shared" si="3"/>
        <v>2022</v>
      </c>
      <c r="D17" s="58">
        <f t="shared" si="4"/>
        <v>3</v>
      </c>
      <c r="E17" s="47">
        <f t="shared" si="5"/>
        <v>0</v>
      </c>
      <c r="F17" s="58">
        <v>211650</v>
      </c>
      <c r="G17" s="48">
        <f t="shared" si="0"/>
        <v>5879.166666666667</v>
      </c>
      <c r="H17" s="47">
        <f t="shared" si="2"/>
        <v>-9.1927096740977099E-2</v>
      </c>
      <c r="I17" s="50"/>
      <c r="W17" s="41"/>
    </row>
    <row r="18" spans="2:23" x14ac:dyDescent="0.3">
      <c r="B18">
        <v>1</v>
      </c>
      <c r="C18">
        <f t="shared" si="3"/>
        <v>2023</v>
      </c>
      <c r="D18" s="41">
        <f t="shared" si="4"/>
        <v>3</v>
      </c>
      <c r="E18" s="5">
        <f t="shared" si="5"/>
        <v>0</v>
      </c>
      <c r="F18" s="77">
        <f>+AVERAGE(F13:F17)</f>
        <v>233265.68599999999</v>
      </c>
      <c r="G18" s="38">
        <f t="shared" si="0"/>
        <v>6479.6023888888885</v>
      </c>
      <c r="H18" s="5">
        <f t="shared" si="2"/>
        <v>0.10212939286557976</v>
      </c>
      <c r="I18" s="50"/>
      <c r="W18" s="41"/>
    </row>
    <row r="19" spans="2:23" x14ac:dyDescent="0.3">
      <c r="B19">
        <f t="shared" ref="B19:C32" si="6">+B18+1</f>
        <v>2</v>
      </c>
      <c r="C19">
        <f t="shared" si="3"/>
        <v>2024</v>
      </c>
      <c r="D19" s="41">
        <f t="shared" si="4"/>
        <v>3</v>
      </c>
      <c r="E19" s="5">
        <f t="shared" si="5"/>
        <v>0</v>
      </c>
      <c r="F19" s="41">
        <f>+F18</f>
        <v>233265.68599999999</v>
      </c>
      <c r="G19" s="38">
        <f t="shared" si="0"/>
        <v>6479.6023888888885</v>
      </c>
      <c r="H19" s="5">
        <f t="shared" si="2"/>
        <v>0</v>
      </c>
      <c r="I19" s="50"/>
      <c r="W19" s="41"/>
    </row>
    <row r="20" spans="2:23" x14ac:dyDescent="0.3">
      <c r="B20">
        <f t="shared" si="6"/>
        <v>3</v>
      </c>
      <c r="C20">
        <f t="shared" si="3"/>
        <v>2025</v>
      </c>
      <c r="D20" s="41">
        <f t="shared" si="4"/>
        <v>3</v>
      </c>
      <c r="E20" s="5">
        <f t="shared" si="5"/>
        <v>0</v>
      </c>
      <c r="F20" s="41">
        <f>+F19</f>
        <v>233265.68599999999</v>
      </c>
      <c r="G20" s="38">
        <f t="shared" si="0"/>
        <v>6479.6023888888885</v>
      </c>
      <c r="H20" s="5">
        <f t="shared" si="2"/>
        <v>0</v>
      </c>
      <c r="I20" s="50"/>
      <c r="W20" s="41"/>
    </row>
    <row r="21" spans="2:23" x14ac:dyDescent="0.3">
      <c r="B21">
        <f t="shared" si="6"/>
        <v>4</v>
      </c>
      <c r="C21">
        <f t="shared" si="3"/>
        <v>2026</v>
      </c>
      <c r="D21" s="41">
        <f t="shared" si="4"/>
        <v>3</v>
      </c>
      <c r="E21" s="5">
        <f t="shared" si="5"/>
        <v>0</v>
      </c>
      <c r="F21" s="41">
        <f t="shared" ref="F21:F32" si="7">+F20</f>
        <v>233265.68599999999</v>
      </c>
      <c r="G21" s="38">
        <f t="shared" si="0"/>
        <v>6479.6023888888885</v>
      </c>
      <c r="H21" s="5">
        <f t="shared" si="2"/>
        <v>0</v>
      </c>
      <c r="I21" s="50"/>
      <c r="W21" s="41"/>
    </row>
    <row r="22" spans="2:23" x14ac:dyDescent="0.3">
      <c r="B22">
        <f t="shared" si="6"/>
        <v>5</v>
      </c>
      <c r="C22">
        <f t="shared" si="3"/>
        <v>2027</v>
      </c>
      <c r="D22" s="41">
        <f t="shared" si="4"/>
        <v>3</v>
      </c>
      <c r="E22" s="5">
        <f t="shared" si="5"/>
        <v>0</v>
      </c>
      <c r="F22" s="41">
        <f t="shared" si="7"/>
        <v>233265.68599999999</v>
      </c>
      <c r="G22" s="38">
        <f t="shared" si="0"/>
        <v>6479.6023888888885</v>
      </c>
      <c r="H22" s="5">
        <f t="shared" si="2"/>
        <v>0</v>
      </c>
      <c r="I22" s="50"/>
      <c r="W22" s="41"/>
    </row>
    <row r="23" spans="2:23" x14ac:dyDescent="0.3">
      <c r="B23">
        <f t="shared" si="6"/>
        <v>6</v>
      </c>
      <c r="C23">
        <f t="shared" si="3"/>
        <v>2028</v>
      </c>
      <c r="D23" s="41">
        <f t="shared" si="4"/>
        <v>3</v>
      </c>
      <c r="E23" s="5">
        <f t="shared" si="5"/>
        <v>0</v>
      </c>
      <c r="F23" s="41">
        <f t="shared" si="7"/>
        <v>233265.68599999999</v>
      </c>
      <c r="G23" s="38">
        <f t="shared" si="0"/>
        <v>6479.6023888888885</v>
      </c>
      <c r="H23" s="5">
        <f t="shared" si="2"/>
        <v>0</v>
      </c>
      <c r="I23" s="50"/>
      <c r="W23" s="41"/>
    </row>
    <row r="24" spans="2:23" x14ac:dyDescent="0.3">
      <c r="B24">
        <f t="shared" si="6"/>
        <v>7</v>
      </c>
      <c r="C24">
        <f t="shared" si="6"/>
        <v>2029</v>
      </c>
      <c r="D24" s="41">
        <f t="shared" si="4"/>
        <v>3</v>
      </c>
      <c r="E24" s="5">
        <f t="shared" si="5"/>
        <v>0</v>
      </c>
      <c r="F24" s="41">
        <f t="shared" si="7"/>
        <v>233265.68599999999</v>
      </c>
      <c r="G24" s="38">
        <f t="shared" si="0"/>
        <v>6479.6023888888885</v>
      </c>
      <c r="H24" s="5">
        <f t="shared" si="2"/>
        <v>0</v>
      </c>
      <c r="I24" s="50"/>
      <c r="W24" s="41"/>
    </row>
    <row r="25" spans="2:23" x14ac:dyDescent="0.3">
      <c r="B25">
        <f t="shared" si="6"/>
        <v>8</v>
      </c>
      <c r="C25">
        <f t="shared" si="6"/>
        <v>2030</v>
      </c>
      <c r="D25" s="41">
        <f t="shared" si="4"/>
        <v>3</v>
      </c>
      <c r="E25" s="5">
        <f t="shared" si="5"/>
        <v>0</v>
      </c>
      <c r="F25" s="41">
        <f t="shared" si="7"/>
        <v>233265.68599999999</v>
      </c>
      <c r="G25" s="38">
        <f t="shared" si="0"/>
        <v>6479.6023888888885</v>
      </c>
      <c r="H25" s="5">
        <f t="shared" si="2"/>
        <v>0</v>
      </c>
      <c r="I25" s="50"/>
      <c r="W25" s="41"/>
    </row>
    <row r="26" spans="2:23" x14ac:dyDescent="0.3">
      <c r="B26">
        <f t="shared" si="6"/>
        <v>9</v>
      </c>
      <c r="C26">
        <f t="shared" si="6"/>
        <v>2031</v>
      </c>
      <c r="D26" s="41">
        <f t="shared" si="4"/>
        <v>3</v>
      </c>
      <c r="E26" s="5">
        <f t="shared" si="5"/>
        <v>0</v>
      </c>
      <c r="F26" s="41">
        <f t="shared" si="7"/>
        <v>233265.68599999999</v>
      </c>
      <c r="G26" s="38">
        <f t="shared" si="0"/>
        <v>6479.6023888888885</v>
      </c>
      <c r="H26" s="5">
        <f t="shared" si="2"/>
        <v>0</v>
      </c>
      <c r="I26" s="50"/>
      <c r="K26" t="s">
        <v>64</v>
      </c>
      <c r="M26" s="41">
        <f>+AVERAGE(F9:F17)</f>
        <v>239731.93666666665</v>
      </c>
      <c r="N26" t="s">
        <v>69</v>
      </c>
      <c r="W26" s="41"/>
    </row>
    <row r="27" spans="2:23" x14ac:dyDescent="0.3">
      <c r="B27">
        <f t="shared" si="6"/>
        <v>10</v>
      </c>
      <c r="C27">
        <f t="shared" si="6"/>
        <v>2032</v>
      </c>
      <c r="D27" s="41">
        <f t="shared" si="4"/>
        <v>3</v>
      </c>
      <c r="E27" s="5">
        <f t="shared" si="5"/>
        <v>0</v>
      </c>
      <c r="F27" s="41">
        <f t="shared" si="7"/>
        <v>233265.68599999999</v>
      </c>
      <c r="G27" s="38">
        <f t="shared" si="0"/>
        <v>6479.6023888888885</v>
      </c>
      <c r="H27" s="5">
        <f t="shared" si="2"/>
        <v>0</v>
      </c>
      <c r="I27" s="50"/>
      <c r="K27" s="1" t="s">
        <v>65</v>
      </c>
      <c r="L27" s="1"/>
      <c r="M27" s="52">
        <f>+AVERAGE(F13:F17)</f>
        <v>233265.68599999999</v>
      </c>
      <c r="N27" t="s">
        <v>67</v>
      </c>
      <c r="W27" s="41"/>
    </row>
    <row r="28" spans="2:23" x14ac:dyDescent="0.3">
      <c r="B28">
        <f t="shared" si="6"/>
        <v>11</v>
      </c>
      <c r="C28">
        <f t="shared" si="6"/>
        <v>2033</v>
      </c>
      <c r="D28" s="41">
        <f t="shared" si="4"/>
        <v>3</v>
      </c>
      <c r="E28" s="5">
        <f t="shared" si="5"/>
        <v>0</v>
      </c>
      <c r="F28" s="41">
        <f t="shared" si="7"/>
        <v>233265.68599999999</v>
      </c>
      <c r="G28" s="38">
        <f t="shared" si="0"/>
        <v>6479.6023888888885</v>
      </c>
      <c r="H28" s="5">
        <f t="shared" si="2"/>
        <v>0</v>
      </c>
      <c r="I28" s="50"/>
      <c r="K28" t="s">
        <v>66</v>
      </c>
      <c r="M28" s="41">
        <f>+AVERAGE(F15:F17)</f>
        <v>228594.66666666666</v>
      </c>
      <c r="N28" t="s">
        <v>68</v>
      </c>
      <c r="W28" s="41"/>
    </row>
    <row r="29" spans="2:23" x14ac:dyDescent="0.3">
      <c r="B29">
        <f t="shared" si="6"/>
        <v>12</v>
      </c>
      <c r="C29">
        <f t="shared" si="6"/>
        <v>2034</v>
      </c>
      <c r="D29" s="41">
        <f t="shared" si="4"/>
        <v>3</v>
      </c>
      <c r="E29" s="5">
        <f t="shared" si="5"/>
        <v>0</v>
      </c>
      <c r="F29" s="41">
        <f t="shared" si="7"/>
        <v>233265.68599999999</v>
      </c>
      <c r="G29" s="38">
        <f t="shared" si="0"/>
        <v>6479.6023888888885</v>
      </c>
      <c r="H29" s="5">
        <f t="shared" si="2"/>
        <v>0</v>
      </c>
      <c r="I29" s="50"/>
      <c r="W29" s="41"/>
    </row>
    <row r="30" spans="2:23" x14ac:dyDescent="0.3">
      <c r="B30">
        <f t="shared" si="6"/>
        <v>13</v>
      </c>
      <c r="C30">
        <f t="shared" si="6"/>
        <v>2035</v>
      </c>
      <c r="D30" s="41">
        <f t="shared" si="4"/>
        <v>3</v>
      </c>
      <c r="E30" s="5">
        <f t="shared" si="5"/>
        <v>0</v>
      </c>
      <c r="F30" s="41">
        <f t="shared" si="7"/>
        <v>233265.68599999999</v>
      </c>
      <c r="G30" s="38">
        <f t="shared" si="0"/>
        <v>6479.6023888888885</v>
      </c>
      <c r="H30" s="5">
        <f t="shared" si="2"/>
        <v>0</v>
      </c>
      <c r="I30" s="50"/>
      <c r="W30" s="41"/>
    </row>
    <row r="31" spans="2:23" x14ac:dyDescent="0.3">
      <c r="B31">
        <f t="shared" si="6"/>
        <v>14</v>
      </c>
      <c r="C31">
        <f t="shared" si="6"/>
        <v>2036</v>
      </c>
      <c r="D31" s="41">
        <f t="shared" si="4"/>
        <v>3</v>
      </c>
      <c r="E31" s="5">
        <f t="shared" si="5"/>
        <v>0</v>
      </c>
      <c r="F31" s="41">
        <f t="shared" si="7"/>
        <v>233265.68599999999</v>
      </c>
      <c r="G31" s="38">
        <f t="shared" si="0"/>
        <v>6479.6023888888885</v>
      </c>
      <c r="H31" s="5">
        <f t="shared" si="2"/>
        <v>0</v>
      </c>
      <c r="I31" s="50"/>
      <c r="W31" s="41"/>
    </row>
    <row r="32" spans="2:23" x14ac:dyDescent="0.3">
      <c r="B32">
        <f t="shared" si="6"/>
        <v>15</v>
      </c>
      <c r="C32">
        <f t="shared" si="6"/>
        <v>2037</v>
      </c>
      <c r="D32" s="41">
        <f t="shared" si="4"/>
        <v>3</v>
      </c>
      <c r="E32" s="5">
        <f t="shared" si="5"/>
        <v>0</v>
      </c>
      <c r="F32" s="41">
        <f t="shared" si="7"/>
        <v>233265.68599999999</v>
      </c>
      <c r="G32" s="38">
        <f t="shared" si="0"/>
        <v>6479.6023888888885</v>
      </c>
      <c r="H32" s="5">
        <f t="shared" si="2"/>
        <v>0</v>
      </c>
      <c r="I32" s="50"/>
      <c r="W32" s="41"/>
    </row>
    <row r="33" spans="4:24" x14ac:dyDescent="0.3">
      <c r="D33" s="41"/>
      <c r="E33" s="5"/>
      <c r="F33" s="41"/>
      <c r="G33" s="38"/>
      <c r="H33" s="5"/>
      <c r="W33" s="41"/>
      <c r="X33" s="52"/>
    </row>
    <row r="35" spans="4:24" x14ac:dyDescent="0.3">
      <c r="D35" s="54"/>
    </row>
    <row r="36" spans="4:24" x14ac:dyDescent="0.3">
      <c r="D36" s="54"/>
    </row>
    <row r="44" spans="4:24" x14ac:dyDescent="0.3">
      <c r="G44" s="36"/>
      <c r="H44" s="36"/>
    </row>
    <row r="45" spans="4:24" x14ac:dyDescent="0.3">
      <c r="G45" s="36"/>
      <c r="H45" s="36"/>
    </row>
    <row r="46" spans="4:24" x14ac:dyDescent="0.3">
      <c r="G46" s="36"/>
      <c r="H46" s="36"/>
    </row>
    <row r="47" spans="4:24" x14ac:dyDescent="0.3">
      <c r="G47" s="36"/>
      <c r="H47" s="36"/>
    </row>
    <row r="48" spans="4:24" x14ac:dyDescent="0.3">
      <c r="G48" s="36"/>
      <c r="H48" s="36"/>
    </row>
    <row r="49" spans="7:8" x14ac:dyDescent="0.3">
      <c r="G49" s="36"/>
      <c r="H49" s="36"/>
    </row>
    <row r="50" spans="7:8" x14ac:dyDescent="0.3">
      <c r="G50" s="36"/>
      <c r="H50" s="36"/>
    </row>
    <row r="51" spans="7:8" x14ac:dyDescent="0.3">
      <c r="G51" s="36"/>
      <c r="H51" s="36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C7D5C-9EE6-44DD-91CD-FE521E4B8CC5}">
  <sheetPr>
    <tabColor rgb="FFFFC000"/>
  </sheetPr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DB685-FC2B-47CC-9D31-CEE46E56C597}">
  <sheetPr codeName="Hoja10"/>
  <dimension ref="A1:BA394"/>
  <sheetViews>
    <sheetView topLeftCell="A170" zoomScale="80" zoomScaleNormal="80" workbookViewId="0">
      <selection activeCell="C226" sqref="C226"/>
    </sheetView>
  </sheetViews>
  <sheetFormatPr baseColWidth="10" defaultRowHeight="14.4" x14ac:dyDescent="0.3"/>
  <cols>
    <col min="9" max="9" width="11.21875" bestFit="1" customWidth="1"/>
    <col min="12" max="12" width="12.21875" customWidth="1"/>
    <col min="22" max="23" width="12.44140625" customWidth="1"/>
    <col min="26" max="26" width="13.109375" customWidth="1"/>
  </cols>
  <sheetData>
    <row r="1" spans="1:53" ht="18" x14ac:dyDescent="0.35">
      <c r="A1" s="12" t="s">
        <v>13</v>
      </c>
      <c r="BA1" s="22"/>
    </row>
    <row r="2" spans="1:53" x14ac:dyDescent="0.3">
      <c r="L2" s="3"/>
      <c r="BA2" s="22"/>
    </row>
    <row r="3" spans="1:53" x14ac:dyDescent="0.3">
      <c r="B3" s="101" t="s">
        <v>2</v>
      </c>
      <c r="C3" s="101"/>
      <c r="D3" s="101"/>
      <c r="E3" s="101"/>
      <c r="F3" s="101"/>
      <c r="G3" s="101" t="s">
        <v>9</v>
      </c>
      <c r="H3" s="101"/>
      <c r="I3" s="101"/>
      <c r="J3" s="101"/>
      <c r="K3" s="101"/>
      <c r="L3" s="97" t="s">
        <v>7</v>
      </c>
      <c r="M3" s="98"/>
      <c r="N3" s="98"/>
      <c r="O3" s="98"/>
      <c r="P3" s="99"/>
      <c r="Q3" s="97" t="s">
        <v>10</v>
      </c>
      <c r="R3" s="98"/>
      <c r="S3" s="98"/>
      <c r="T3" s="98"/>
      <c r="U3" s="99"/>
      <c r="V3" s="100" t="s">
        <v>8</v>
      </c>
      <c r="W3" s="100"/>
      <c r="X3" s="100"/>
      <c r="Y3" s="100"/>
      <c r="Z3" s="100"/>
      <c r="AA3" s="100" t="s">
        <v>12</v>
      </c>
      <c r="AB3" s="100"/>
      <c r="AC3" s="100"/>
      <c r="AD3" s="100"/>
      <c r="AE3" s="100"/>
      <c r="BA3" s="22"/>
    </row>
    <row r="4" spans="1:53" x14ac:dyDescent="0.3">
      <c r="A4" s="2" t="s">
        <v>1</v>
      </c>
      <c r="B4" s="7" t="s">
        <v>3</v>
      </c>
      <c r="C4" s="7" t="s">
        <v>4</v>
      </c>
      <c r="D4" s="7" t="s">
        <v>6</v>
      </c>
      <c r="E4" s="7" t="s">
        <v>5</v>
      </c>
      <c r="F4" s="8" t="s">
        <v>11</v>
      </c>
      <c r="G4" s="7" t="s">
        <v>3</v>
      </c>
      <c r="H4" s="7" t="s">
        <v>4</v>
      </c>
      <c r="I4" s="7" t="s">
        <v>6</v>
      </c>
      <c r="J4" s="7" t="s">
        <v>5</v>
      </c>
      <c r="K4" s="8" t="s">
        <v>11</v>
      </c>
      <c r="L4" s="9" t="s">
        <v>3</v>
      </c>
      <c r="M4" s="9" t="s">
        <v>4</v>
      </c>
      <c r="N4" s="9" t="s">
        <v>6</v>
      </c>
      <c r="O4" s="9" t="s">
        <v>5</v>
      </c>
      <c r="P4" s="10" t="s">
        <v>11</v>
      </c>
      <c r="Q4" s="9" t="s">
        <v>3</v>
      </c>
      <c r="R4" s="9" t="s">
        <v>4</v>
      </c>
      <c r="S4" s="9" t="s">
        <v>6</v>
      </c>
      <c r="T4" s="9" t="s">
        <v>5</v>
      </c>
      <c r="U4" s="10" t="s">
        <v>11</v>
      </c>
      <c r="V4" s="31" t="s">
        <v>3</v>
      </c>
      <c r="W4" s="31" t="s">
        <v>4</v>
      </c>
      <c r="X4" s="31" t="s">
        <v>6</v>
      </c>
      <c r="Y4" s="31" t="s">
        <v>5</v>
      </c>
      <c r="Z4" s="11" t="s">
        <v>11</v>
      </c>
      <c r="AA4" s="31" t="s">
        <v>3</v>
      </c>
      <c r="AB4" s="31" t="s">
        <v>4</v>
      </c>
      <c r="AC4" s="31" t="s">
        <v>6</v>
      </c>
      <c r="AD4" s="31" t="s">
        <v>5</v>
      </c>
      <c r="AE4" s="11" t="s">
        <v>11</v>
      </c>
      <c r="BA4" s="22"/>
    </row>
    <row r="5" spans="1:53" x14ac:dyDescent="0.3">
      <c r="A5" s="3">
        <v>2011</v>
      </c>
      <c r="B5" s="4">
        <f>+B69</f>
        <v>38510</v>
      </c>
      <c r="C5" s="4">
        <f>+C69</f>
        <v>2511</v>
      </c>
      <c r="D5" s="4">
        <f>SUM(B5:C5)</f>
        <v>41021</v>
      </c>
      <c r="E5" s="4">
        <f>+E69</f>
        <v>3</v>
      </c>
      <c r="F5" s="4">
        <f>SUM(D5:E5)</f>
        <v>41024</v>
      </c>
      <c r="G5" s="4"/>
      <c r="H5" s="4"/>
      <c r="I5" s="4"/>
      <c r="J5" s="4"/>
      <c r="K5" s="4"/>
      <c r="L5" s="29">
        <f t="shared" ref="L5:L25" ca="1" si="0">SUMIF(AÑOS,$A5,L$58:L$333)/SUMIF(AÑOS,$A5,B$58:B$333)</f>
        <v>13.149981096949736</v>
      </c>
      <c r="M5" s="29">
        <f t="shared" ref="M5:M25" ca="1" si="1">SUMIF(AÑOS,$A5,M$58:M$333)/SUMIF(AÑOS,$A5,C$58:C$333)</f>
        <v>77.372192371475961</v>
      </c>
      <c r="N5" s="29">
        <f t="shared" ref="N5:N25" ca="1" si="2">SUMIF(AÑOS,$A5,N$58:N$333)/SUMIF(AÑOS,$A5,D$58:D$333)</f>
        <v>17.150228325878793</v>
      </c>
      <c r="O5" s="6">
        <f t="shared" ref="O5:O25" ca="1" si="3">SUMIF(AÑOS,$A5,O$58:O$333)/SUMIF(AÑOS,$A5,E$58:E$333)</f>
        <v>6066.2222222222226</v>
      </c>
      <c r="P5" s="29">
        <f t="shared" ref="P5:P25" ca="1" si="4">SUMIF(AÑOS,$A5,P$58:P$333)/SUMIF(AÑOS,$A5,F$58:F$333)</f>
        <v>17.600084014865285</v>
      </c>
      <c r="Q5" s="4"/>
      <c r="R5" s="4"/>
      <c r="S5" s="4"/>
      <c r="T5" s="4"/>
      <c r="U5" s="4"/>
      <c r="V5" s="4">
        <f t="shared" ref="V5:W15" si="5">SUMIF($BA$58:$BA$333,$A5,L$58:L$333)</f>
        <v>5968710.6699999999</v>
      </c>
      <c r="W5" s="4">
        <f t="shared" si="5"/>
        <v>2332771.6</v>
      </c>
      <c r="X5" s="4">
        <f>SUM(V5:W5)</f>
        <v>8301482.2699999996</v>
      </c>
      <c r="Y5" s="4">
        <f t="shared" ref="Y5:Y14" si="6">SUMIF($BA$58:$BA$333,$A5,O$58:O$333)</f>
        <v>218384</v>
      </c>
      <c r="Z5" s="4">
        <f>SUM(X5:Y5)</f>
        <v>8519866.2699999996</v>
      </c>
      <c r="AH5" s="6"/>
      <c r="AI5" s="6"/>
      <c r="AJ5" s="6"/>
      <c r="AK5" s="6"/>
      <c r="AL5" s="6"/>
      <c r="BA5" s="22"/>
    </row>
    <row r="6" spans="1:53" x14ac:dyDescent="0.3">
      <c r="A6" s="3">
        <v>2012</v>
      </c>
      <c r="B6" s="4">
        <f>+B81</f>
        <v>39509</v>
      </c>
      <c r="C6" s="4">
        <f>+C81</f>
        <v>2544</v>
      </c>
      <c r="D6" s="4">
        <f t="shared" ref="D6:D11" si="7">SUM(B6:C6)</f>
        <v>42053</v>
      </c>
      <c r="E6" s="4">
        <f>+E81</f>
        <v>5</v>
      </c>
      <c r="F6" s="4">
        <f t="shared" ref="F6:F11" si="8">SUM(D6:E6)</f>
        <v>42058</v>
      </c>
      <c r="G6" s="5">
        <f>B6/B5-1</f>
        <v>2.594131394443E-2</v>
      </c>
      <c r="H6" s="5">
        <f>C6/C5-1</f>
        <v>1.31421744324971E-2</v>
      </c>
      <c r="I6" s="5">
        <f>D6/D5-1</f>
        <v>2.5157845981326643E-2</v>
      </c>
      <c r="J6" s="5">
        <f>E6/E5-1</f>
        <v>0.66666666666666674</v>
      </c>
      <c r="K6" s="5">
        <f>F6/F5-1</f>
        <v>2.5204758190327636E-2</v>
      </c>
      <c r="L6" s="29">
        <f t="shared" ca="1" si="0"/>
        <v>13.268683010615032</v>
      </c>
      <c r="M6" s="29">
        <f t="shared" ca="1" si="1"/>
        <v>77.96961341727328</v>
      </c>
      <c r="N6" s="29">
        <f t="shared" ca="1" si="2"/>
        <v>17.221719283695229</v>
      </c>
      <c r="O6" s="6">
        <f t="shared" ca="1" si="3"/>
        <v>3167.98</v>
      </c>
      <c r="P6" s="29">
        <f t="shared" ca="1" si="4"/>
        <v>17.537285501669594</v>
      </c>
      <c r="Q6" s="5">
        <f ca="1">L6/L5-1</f>
        <v>9.0267744713967701E-3</v>
      </c>
      <c r="R6" s="5">
        <f t="shared" ref="R6:U21" ca="1" si="9">M6/M5-1</f>
        <v>7.7213922403673863E-3</v>
      </c>
      <c r="S6" s="5">
        <f t="shared" ca="1" si="9"/>
        <v>4.1685134715414573E-3</v>
      </c>
      <c r="T6" s="5">
        <f t="shared" ca="1" si="9"/>
        <v>-0.47776723569492274</v>
      </c>
      <c r="U6" s="5">
        <f t="shared" ca="1" si="9"/>
        <v>-3.5680803081764578E-3</v>
      </c>
      <c r="V6" s="4">
        <f t="shared" si="5"/>
        <v>6218700.0099999998</v>
      </c>
      <c r="W6" s="4">
        <f t="shared" si="5"/>
        <v>2377917.2700000005</v>
      </c>
      <c r="X6" s="4">
        <f t="shared" ref="X6:X11" si="10">SUM(V6:W6)</f>
        <v>8596617.2800000012</v>
      </c>
      <c r="Y6" s="4">
        <f t="shared" si="6"/>
        <v>158399</v>
      </c>
      <c r="Z6" s="4">
        <f t="shared" ref="Z6:Z11" si="11">SUM(X6:Y6)</f>
        <v>8755016.2800000012</v>
      </c>
      <c r="AA6" s="5">
        <f>V6/V5-1</f>
        <v>4.1883306767825035E-2</v>
      </c>
      <c r="AB6" s="5">
        <f t="shared" ref="AB6:AE21" si="12">W6/W5-1</f>
        <v>1.9352803334883095E-2</v>
      </c>
      <c r="AC6" s="5">
        <f t="shared" si="12"/>
        <v>3.5552085808406186E-2</v>
      </c>
      <c r="AD6" s="5">
        <f t="shared" si="12"/>
        <v>-0.2746767162429482</v>
      </c>
      <c r="AE6" s="5">
        <f t="shared" si="12"/>
        <v>2.7600199644917778E-2</v>
      </c>
      <c r="AG6" s="4">
        <f t="shared" ref="AG6:AG27" si="13">+B6-B5</f>
        <v>999</v>
      </c>
      <c r="AH6" s="4">
        <f t="shared" ref="AH6:AH27" si="14">+C6-C5</f>
        <v>33</v>
      </c>
      <c r="AI6" s="6"/>
      <c r="AJ6" s="6"/>
      <c r="AK6" s="6"/>
      <c r="AL6" s="6"/>
      <c r="BA6" s="22"/>
    </row>
    <row r="7" spans="1:53" x14ac:dyDescent="0.3">
      <c r="A7" s="3">
        <v>2013</v>
      </c>
      <c r="B7" s="4">
        <f>+B93</f>
        <v>40641</v>
      </c>
      <c r="C7" s="4">
        <f>+C93</f>
        <v>2544</v>
      </c>
      <c r="D7" s="4">
        <f t="shared" si="7"/>
        <v>43185</v>
      </c>
      <c r="E7" s="4">
        <f>+E93</f>
        <v>6</v>
      </c>
      <c r="F7" s="4">
        <f t="shared" si="8"/>
        <v>43191</v>
      </c>
      <c r="G7" s="5">
        <f t="shared" ref="G7:K22" si="15">B7/B6-1</f>
        <v>2.8651699612746384E-2</v>
      </c>
      <c r="H7" s="5">
        <f t="shared" si="15"/>
        <v>0</v>
      </c>
      <c r="I7" s="5">
        <f t="shared" si="15"/>
        <v>2.6918412479490117E-2</v>
      </c>
      <c r="J7" s="5">
        <f t="shared" si="15"/>
        <v>0.19999999999999996</v>
      </c>
      <c r="K7" s="5">
        <f t="shared" si="15"/>
        <v>2.6938989015169446E-2</v>
      </c>
      <c r="L7" s="29">
        <f t="shared" ca="1" si="0"/>
        <v>13.061562486429928</v>
      </c>
      <c r="M7" s="29">
        <f t="shared" ca="1" si="1"/>
        <v>79.650849133837653</v>
      </c>
      <c r="N7" s="29">
        <f t="shared" ca="1" si="2"/>
        <v>17.016603830100092</v>
      </c>
      <c r="O7" s="6">
        <f t="shared" ca="1" si="3"/>
        <v>2619.9722222222222</v>
      </c>
      <c r="P7" s="29">
        <f t="shared" ca="1" si="4"/>
        <v>17.381071274382062</v>
      </c>
      <c r="Q7" s="5">
        <f t="shared" ref="Q7:U22" ca="1" si="16">L7/L6-1</f>
        <v>-1.5609727357221992E-2</v>
      </c>
      <c r="R7" s="5">
        <f t="shared" ca="1" si="9"/>
        <v>2.1562704275149169E-2</v>
      </c>
      <c r="S7" s="5">
        <f t="shared" ca="1" si="9"/>
        <v>-1.1910277378015977E-2</v>
      </c>
      <c r="T7" s="5">
        <f t="shared" ca="1" si="9"/>
        <v>-0.17298334515299274</v>
      </c>
      <c r="U7" s="5">
        <f t="shared" ca="1" si="9"/>
        <v>-8.9075488491453525E-3</v>
      </c>
      <c r="V7" s="4">
        <f t="shared" si="5"/>
        <v>6316584.6799999997</v>
      </c>
      <c r="W7" s="4">
        <f t="shared" si="5"/>
        <v>2432297.9800000004</v>
      </c>
      <c r="X7" s="4">
        <f t="shared" si="10"/>
        <v>8748882.6600000001</v>
      </c>
      <c r="Y7" s="4">
        <f t="shared" si="6"/>
        <v>188638</v>
      </c>
      <c r="Z7" s="4">
        <f t="shared" si="11"/>
        <v>8937520.6600000001</v>
      </c>
      <c r="AA7" s="5">
        <f t="shared" ref="AA7:AE22" si="17">V7/V6-1</f>
        <v>1.574037497267855E-2</v>
      </c>
      <c r="AB7" s="5">
        <f t="shared" si="12"/>
        <v>2.2869050444298988E-2</v>
      </c>
      <c r="AC7" s="5">
        <f t="shared" si="12"/>
        <v>1.7712243669872674E-2</v>
      </c>
      <c r="AD7" s="5">
        <f t="shared" si="12"/>
        <v>0.19090398297969058</v>
      </c>
      <c r="AE7" s="5">
        <f t="shared" si="12"/>
        <v>2.0845692819202677E-2</v>
      </c>
      <c r="AG7" s="4">
        <f t="shared" si="13"/>
        <v>1132</v>
      </c>
      <c r="AH7" s="4">
        <f t="shared" si="14"/>
        <v>0</v>
      </c>
      <c r="AI7" s="6"/>
      <c r="AJ7" s="6"/>
      <c r="AK7" s="6"/>
      <c r="AL7" s="6"/>
      <c r="BA7" s="22"/>
    </row>
    <row r="8" spans="1:53" x14ac:dyDescent="0.3">
      <c r="A8" s="3">
        <v>2014</v>
      </c>
      <c r="B8" s="4">
        <f>+B105</f>
        <v>41434</v>
      </c>
      <c r="C8" s="4">
        <f>+C105</f>
        <v>2535</v>
      </c>
      <c r="D8" s="4">
        <f t="shared" si="7"/>
        <v>43969</v>
      </c>
      <c r="E8" s="4">
        <f>+E105</f>
        <v>10</v>
      </c>
      <c r="F8" s="4">
        <f t="shared" si="8"/>
        <v>43979</v>
      </c>
      <c r="G8" s="5">
        <f t="shared" si="15"/>
        <v>1.9512315149725623E-2</v>
      </c>
      <c r="H8" s="5">
        <f t="shared" si="15"/>
        <v>-3.5377358490565891E-3</v>
      </c>
      <c r="I8" s="5">
        <f t="shared" si="15"/>
        <v>1.8154451777237401E-2</v>
      </c>
      <c r="J8" s="5">
        <f t="shared" si="15"/>
        <v>0.66666666666666674</v>
      </c>
      <c r="K8" s="5">
        <f t="shared" si="15"/>
        <v>1.8244541686925464E-2</v>
      </c>
      <c r="L8" s="29">
        <f t="shared" ca="1" si="0"/>
        <v>13.164229137113196</v>
      </c>
      <c r="M8" s="29">
        <f t="shared" ca="1" si="1"/>
        <v>79.219256504358071</v>
      </c>
      <c r="N8" s="29">
        <f t="shared" ca="1" si="2"/>
        <v>17.021875904195465</v>
      </c>
      <c r="O8" s="6">
        <f t="shared" ca="1" si="3"/>
        <v>1182.1981132075471</v>
      </c>
      <c r="P8" s="29">
        <f t="shared" ca="1" si="4"/>
        <v>17.258179271815866</v>
      </c>
      <c r="Q8" s="5">
        <f t="shared" ca="1" si="16"/>
        <v>7.8602120374138273E-3</v>
      </c>
      <c r="R8" s="5">
        <f t="shared" ca="1" si="9"/>
        <v>-5.4185565398603419E-3</v>
      </c>
      <c r="S8" s="5">
        <f t="shared" ca="1" si="9"/>
        <v>3.098194062700621E-4</v>
      </c>
      <c r="T8" s="5">
        <f t="shared" ca="1" si="9"/>
        <v>-0.54877456211927933</v>
      </c>
      <c r="U8" s="5">
        <f t="shared" ca="1" si="9"/>
        <v>-7.0704504127617751E-3</v>
      </c>
      <c r="V8" s="4">
        <f t="shared" si="5"/>
        <v>6477406.29</v>
      </c>
      <c r="W8" s="4">
        <f t="shared" si="5"/>
        <v>2417613.2699999996</v>
      </c>
      <c r="X8" s="4">
        <f t="shared" si="10"/>
        <v>8895019.5599999987</v>
      </c>
      <c r="Y8" s="4">
        <f t="shared" si="6"/>
        <v>125313</v>
      </c>
      <c r="Z8" s="4">
        <f t="shared" si="11"/>
        <v>9020332.5599999987</v>
      </c>
      <c r="AA8" s="5">
        <f t="shared" si="17"/>
        <v>2.5460215946950582E-2</v>
      </c>
      <c r="AB8" s="5">
        <f t="shared" si="12"/>
        <v>-6.0373811600176186E-3</v>
      </c>
      <c r="AC8" s="5">
        <f t="shared" si="12"/>
        <v>1.670349296923801E-2</v>
      </c>
      <c r="AD8" s="5">
        <f t="shared" si="12"/>
        <v>-0.33569588312005005</v>
      </c>
      <c r="AE8" s="5">
        <f t="shared" si="12"/>
        <v>9.2656457143225346E-3</v>
      </c>
      <c r="AG8" s="4">
        <f t="shared" si="13"/>
        <v>793</v>
      </c>
      <c r="AH8" s="4">
        <f t="shared" si="14"/>
        <v>-9</v>
      </c>
      <c r="AI8" s="6"/>
      <c r="AJ8" s="6"/>
      <c r="AK8" s="6"/>
      <c r="AL8" s="6"/>
      <c r="BA8" s="22"/>
    </row>
    <row r="9" spans="1:53" x14ac:dyDescent="0.3">
      <c r="A9" s="3">
        <v>2015</v>
      </c>
      <c r="B9" s="4">
        <f>+B117</f>
        <v>42233</v>
      </c>
      <c r="C9" s="4">
        <f>+C117</f>
        <v>2547</v>
      </c>
      <c r="D9" s="4">
        <f t="shared" si="7"/>
        <v>44780</v>
      </c>
      <c r="E9" s="4">
        <f>+E117</f>
        <v>15</v>
      </c>
      <c r="F9" s="4">
        <f t="shared" si="8"/>
        <v>44795</v>
      </c>
      <c r="G9" s="5">
        <f t="shared" si="15"/>
        <v>1.9283680069508202E-2</v>
      </c>
      <c r="H9" s="5">
        <f t="shared" si="15"/>
        <v>4.7337278106509562E-3</v>
      </c>
      <c r="I9" s="5">
        <f t="shared" si="15"/>
        <v>1.8444813391252923E-2</v>
      </c>
      <c r="J9" s="5">
        <f t="shared" si="15"/>
        <v>0.5</v>
      </c>
      <c r="K9" s="5">
        <f t="shared" si="15"/>
        <v>1.8554310011596353E-2</v>
      </c>
      <c r="L9" s="29">
        <f t="shared" ca="1" si="0"/>
        <v>13.676365408209067</v>
      </c>
      <c r="M9" s="29">
        <f t="shared" ca="1" si="1"/>
        <v>77.07721221664535</v>
      </c>
      <c r="N9" s="29">
        <f t="shared" ca="1" si="2"/>
        <v>17.310815690596097</v>
      </c>
      <c r="O9" s="6">
        <f t="shared" ca="1" si="3"/>
        <v>535.3295454545455</v>
      </c>
      <c r="P9" s="29">
        <f t="shared" ca="1" si="4"/>
        <v>17.482211571360356</v>
      </c>
      <c r="Q9" s="5">
        <f t="shared" ca="1" si="16"/>
        <v>3.8903627835832344E-2</v>
      </c>
      <c r="R9" s="5">
        <f t="shared" ca="1" si="9"/>
        <v>-2.7039439427140821E-2</v>
      </c>
      <c r="S9" s="5">
        <f t="shared" ca="1" si="9"/>
        <v>1.6974614785519426E-2</v>
      </c>
      <c r="T9" s="5">
        <f t="shared" ca="1" si="9"/>
        <v>-0.54717442070509981</v>
      </c>
      <c r="U9" s="5">
        <f t="shared" ca="1" si="9"/>
        <v>1.2981224497438992E-2</v>
      </c>
      <c r="V9" s="4">
        <f t="shared" si="5"/>
        <v>6855620.0700000003</v>
      </c>
      <c r="W9" s="4">
        <f t="shared" si="5"/>
        <v>2349544.66</v>
      </c>
      <c r="X9" s="4">
        <f t="shared" si="10"/>
        <v>9205164.7300000004</v>
      </c>
      <c r="Y9" s="4">
        <f t="shared" si="6"/>
        <v>94218</v>
      </c>
      <c r="Z9" s="4">
        <f t="shared" si="11"/>
        <v>9299382.7300000004</v>
      </c>
      <c r="AA9" s="5">
        <f t="shared" si="17"/>
        <v>5.8389695360610228E-2</v>
      </c>
      <c r="AB9" s="5">
        <f t="shared" si="12"/>
        <v>-2.8155293009290649E-2</v>
      </c>
      <c r="AC9" s="5">
        <f t="shared" si="12"/>
        <v>3.4867283642038727E-2</v>
      </c>
      <c r="AD9" s="5">
        <f t="shared" si="12"/>
        <v>-0.24813866079337343</v>
      </c>
      <c r="AE9" s="5">
        <f t="shared" si="12"/>
        <v>3.093568536901059E-2</v>
      </c>
      <c r="AG9" s="4">
        <f t="shared" si="13"/>
        <v>799</v>
      </c>
      <c r="AH9" s="4">
        <f t="shared" si="14"/>
        <v>12</v>
      </c>
      <c r="AI9" s="6"/>
      <c r="AJ9" s="6"/>
      <c r="AK9" s="6"/>
      <c r="AL9" s="6"/>
      <c r="BA9" s="22"/>
    </row>
    <row r="10" spans="1:53" x14ac:dyDescent="0.3">
      <c r="A10" s="3">
        <v>2016</v>
      </c>
      <c r="B10" s="4">
        <f>+B129</f>
        <v>42734</v>
      </c>
      <c r="C10" s="4">
        <f>+C129</f>
        <v>2562</v>
      </c>
      <c r="D10" s="4">
        <f t="shared" si="7"/>
        <v>45296</v>
      </c>
      <c r="E10" s="4">
        <f>+E129</f>
        <v>18</v>
      </c>
      <c r="F10" s="4">
        <f t="shared" si="8"/>
        <v>45314</v>
      </c>
      <c r="G10" s="5">
        <f t="shared" si="15"/>
        <v>1.1862761347761319E-2</v>
      </c>
      <c r="H10" s="5">
        <f t="shared" si="15"/>
        <v>5.8892815076561078E-3</v>
      </c>
      <c r="I10" s="5">
        <f t="shared" si="15"/>
        <v>1.1523001339883931E-2</v>
      </c>
      <c r="J10" s="5">
        <f t="shared" si="15"/>
        <v>0.19999999999999996</v>
      </c>
      <c r="K10" s="5">
        <f t="shared" si="15"/>
        <v>1.1586114521709989E-2</v>
      </c>
      <c r="L10" s="29">
        <f t="shared" ca="1" si="0"/>
        <v>13.896139463316148</v>
      </c>
      <c r="M10" s="29">
        <f t="shared" ca="1" si="1"/>
        <v>76.848319546668407</v>
      </c>
      <c r="N10" s="29">
        <f t="shared" ca="1" si="2"/>
        <v>17.469989369097537</v>
      </c>
      <c r="O10" s="6">
        <f t="shared" ca="1" si="3"/>
        <v>483.40499999999997</v>
      </c>
      <c r="P10" s="29">
        <f t="shared" ca="1" si="4"/>
        <v>17.642214716601732</v>
      </c>
      <c r="Q10" s="5">
        <f t="shared" ca="1" si="16"/>
        <v>1.6069624388301618E-2</v>
      </c>
      <c r="R10" s="5">
        <f t="shared" ca="1" si="9"/>
        <v>-2.9696542388375491E-3</v>
      </c>
      <c r="S10" s="5">
        <f t="shared" ca="1" si="9"/>
        <v>9.1950420677120448E-3</v>
      </c>
      <c r="T10" s="5">
        <f t="shared" ca="1" si="9"/>
        <v>-9.6995478570973792E-2</v>
      </c>
      <c r="U10" s="5">
        <f t="shared" ca="1" si="9"/>
        <v>9.1523400565347579E-3</v>
      </c>
      <c r="V10" s="4">
        <f t="shared" si="5"/>
        <v>7089393.4699999988</v>
      </c>
      <c r="W10" s="4">
        <f t="shared" si="5"/>
        <v>2359704.5</v>
      </c>
      <c r="X10" s="4">
        <f t="shared" si="10"/>
        <v>9449097.9699999988</v>
      </c>
      <c r="Y10" s="4">
        <f t="shared" si="6"/>
        <v>96681</v>
      </c>
      <c r="Z10" s="4">
        <f t="shared" si="11"/>
        <v>9545778.9699999988</v>
      </c>
      <c r="AA10" s="5">
        <f t="shared" si="17"/>
        <v>3.4099526755134058E-2</v>
      </c>
      <c r="AB10" s="5">
        <f t="shared" si="12"/>
        <v>4.3241740295330011E-3</v>
      </c>
      <c r="AC10" s="5">
        <f t="shared" si="12"/>
        <v>2.6499606161854983E-2</v>
      </c>
      <c r="AD10" s="5">
        <f t="shared" si="12"/>
        <v>2.6141501623893504E-2</v>
      </c>
      <c r="AE10" s="5">
        <f t="shared" si="12"/>
        <v>2.6495977975518725E-2</v>
      </c>
      <c r="AG10" s="4">
        <f t="shared" si="13"/>
        <v>501</v>
      </c>
      <c r="AH10" s="4">
        <f t="shared" si="14"/>
        <v>15</v>
      </c>
      <c r="AI10" s="6"/>
      <c r="AJ10" s="6"/>
      <c r="AK10" s="6"/>
      <c r="AL10" s="6"/>
      <c r="BA10" s="22"/>
    </row>
    <row r="11" spans="1:53" x14ac:dyDescent="0.3">
      <c r="A11" s="3">
        <v>2017</v>
      </c>
      <c r="B11" s="4">
        <f>+B141</f>
        <v>43624</v>
      </c>
      <c r="C11" s="4">
        <f>+C141</f>
        <v>2621</v>
      </c>
      <c r="D11" s="4">
        <f t="shared" si="7"/>
        <v>46245</v>
      </c>
      <c r="E11" s="4">
        <f>+E141</f>
        <v>20</v>
      </c>
      <c r="F11" s="4">
        <f t="shared" si="8"/>
        <v>46265</v>
      </c>
      <c r="G11" s="5">
        <f t="shared" si="15"/>
        <v>2.0826508166799318E-2</v>
      </c>
      <c r="H11" s="5">
        <f t="shared" si="15"/>
        <v>2.3028883684621304E-2</v>
      </c>
      <c r="I11" s="5">
        <f t="shared" si="15"/>
        <v>2.0951077357824088E-2</v>
      </c>
      <c r="J11" s="5">
        <f t="shared" si="15"/>
        <v>0.11111111111111116</v>
      </c>
      <c r="K11" s="5">
        <f t="shared" si="15"/>
        <v>2.0986891468420366E-2</v>
      </c>
      <c r="L11" s="29">
        <f t="shared" ca="1" si="0"/>
        <v>14.098870867884518</v>
      </c>
      <c r="M11" s="29">
        <f t="shared" ca="1" si="1"/>
        <v>77.486503970183122</v>
      </c>
      <c r="N11" s="29">
        <f t="shared" ca="1" si="2"/>
        <v>17.669713357713146</v>
      </c>
      <c r="O11" s="6">
        <f t="shared" ca="1" si="3"/>
        <v>454.59656652360513</v>
      </c>
      <c r="P11" s="29">
        <f t="shared" ca="1" si="4"/>
        <v>17.855502596933324</v>
      </c>
      <c r="Q11" s="5">
        <f t="shared" ca="1" si="16"/>
        <v>1.4589045044024695E-2</v>
      </c>
      <c r="R11" s="5">
        <f t="shared" ca="1" si="9"/>
        <v>8.3044681689774524E-3</v>
      </c>
      <c r="S11" s="5">
        <f t="shared" ca="1" si="9"/>
        <v>1.1432404702483634E-2</v>
      </c>
      <c r="T11" s="5">
        <f t="shared" ca="1" si="9"/>
        <v>-5.9594818995241772E-2</v>
      </c>
      <c r="U11" s="5">
        <f t="shared" ca="1" si="9"/>
        <v>1.2089631815379809E-2</v>
      </c>
      <c r="V11" s="4">
        <f t="shared" si="5"/>
        <v>7287226.9899999993</v>
      </c>
      <c r="W11" s="4">
        <f t="shared" si="5"/>
        <v>2390846.08</v>
      </c>
      <c r="X11" s="4">
        <f t="shared" si="10"/>
        <v>9678073.0700000003</v>
      </c>
      <c r="Y11" s="4">
        <f t="shared" si="6"/>
        <v>105921</v>
      </c>
      <c r="Z11" s="4">
        <f t="shared" si="11"/>
        <v>9783994.0700000003</v>
      </c>
      <c r="AA11" s="5">
        <f t="shared" si="17"/>
        <v>2.7905563548866086E-2</v>
      </c>
      <c r="AB11" s="5">
        <f t="shared" si="12"/>
        <v>1.3197237196437062E-2</v>
      </c>
      <c r="AC11" s="5">
        <f t="shared" si="12"/>
        <v>2.4232482373129693E-2</v>
      </c>
      <c r="AD11" s="5">
        <f t="shared" si="12"/>
        <v>9.5572035870543415E-2</v>
      </c>
      <c r="AE11" s="5">
        <f t="shared" si="12"/>
        <v>2.4955019464482975E-2</v>
      </c>
      <c r="AG11" s="4">
        <f t="shared" si="13"/>
        <v>890</v>
      </c>
      <c r="AH11" s="4">
        <f t="shared" si="14"/>
        <v>59</v>
      </c>
      <c r="AI11" s="6"/>
      <c r="AJ11" s="6"/>
      <c r="AK11" s="6"/>
      <c r="AL11" s="6"/>
      <c r="BA11" s="22"/>
    </row>
    <row r="12" spans="1:53" x14ac:dyDescent="0.3">
      <c r="A12" s="3">
        <v>2018</v>
      </c>
      <c r="B12" s="4">
        <f>+B153</f>
        <v>44555</v>
      </c>
      <c r="C12" s="4">
        <f>+C153</f>
        <v>2625</v>
      </c>
      <c r="D12" s="4">
        <f t="shared" ref="D12:F12" si="18">D153</f>
        <v>47180</v>
      </c>
      <c r="E12" s="4">
        <f>+E153</f>
        <v>21</v>
      </c>
      <c r="F12" s="4">
        <f t="shared" si="18"/>
        <v>47201</v>
      </c>
      <c r="G12" s="34">
        <f t="shared" si="15"/>
        <v>2.1341463414634054E-2</v>
      </c>
      <c r="H12" s="34">
        <f t="shared" si="15"/>
        <v>1.5261350629531822E-3</v>
      </c>
      <c r="I12" s="34">
        <f t="shared" si="15"/>
        <v>2.0218401989404278E-2</v>
      </c>
      <c r="J12" s="34">
        <f t="shared" si="15"/>
        <v>5.0000000000000044E-2</v>
      </c>
      <c r="K12" s="34">
        <f t="shared" si="15"/>
        <v>2.0231276342807636E-2</v>
      </c>
      <c r="L12" s="29">
        <f t="shared" ca="1" si="0"/>
        <v>14.195015767043582</v>
      </c>
      <c r="M12" s="29">
        <f t="shared" ca="1" si="1"/>
        <v>76.712718378756122</v>
      </c>
      <c r="N12" s="29">
        <f t="shared" ca="1" si="2"/>
        <v>17.697001133413636</v>
      </c>
      <c r="O12" s="6">
        <f t="shared" ca="1" si="3"/>
        <v>348.84399999999999</v>
      </c>
      <c r="P12" s="29">
        <f t="shared" ca="1" si="4"/>
        <v>17.844238042645067</v>
      </c>
      <c r="Q12" s="34">
        <f t="shared" ca="1" si="16"/>
        <v>6.8193332686001806E-3</v>
      </c>
      <c r="R12" s="34">
        <f t="shared" ca="1" si="9"/>
        <v>-9.9860692092232917E-3</v>
      </c>
      <c r="S12" s="34">
        <f t="shared" ca="1" si="9"/>
        <v>1.5443247520807724E-3</v>
      </c>
      <c r="T12" s="34">
        <f t="shared" ca="1" si="9"/>
        <v>-0.23262948801465244</v>
      </c>
      <c r="U12" s="34">
        <f t="shared" ca="1" si="9"/>
        <v>-6.3087298871056241E-4</v>
      </c>
      <c r="V12" s="4">
        <f t="shared" si="5"/>
        <v>7530981.080000001</v>
      </c>
      <c r="W12" s="4">
        <f t="shared" si="5"/>
        <v>2415069.8000000003</v>
      </c>
      <c r="X12" s="4">
        <f t="shared" ref="X12:X27" si="19">SUMIF($BA$58:$BA$333,$A12,N$58:N$333)</f>
        <v>9946050.879999999</v>
      </c>
      <c r="Y12" s="4">
        <f t="shared" si="6"/>
        <v>87211</v>
      </c>
      <c r="Z12" s="4">
        <f t="shared" ref="Z12:Z27" si="20">SUMIF($BA$58:$BA$333,$A12,P$58:P$333)</f>
        <v>10033261.879999999</v>
      </c>
      <c r="AA12" s="34">
        <f t="shared" si="17"/>
        <v>3.3449498737242234E-2</v>
      </c>
      <c r="AB12" s="34">
        <f t="shared" si="12"/>
        <v>1.0131860935188364E-2</v>
      </c>
      <c r="AC12" s="34">
        <f t="shared" si="12"/>
        <v>2.7689169947546111E-2</v>
      </c>
      <c r="AD12" s="34">
        <f t="shared" si="12"/>
        <v>-0.17664108156078584</v>
      </c>
      <c r="AE12" s="34">
        <f t="shared" si="12"/>
        <v>2.5477101500328114E-2</v>
      </c>
      <c r="AG12" s="4">
        <f t="shared" si="13"/>
        <v>931</v>
      </c>
      <c r="AH12" s="4">
        <f t="shared" si="14"/>
        <v>4</v>
      </c>
    </row>
    <row r="13" spans="1:53" x14ac:dyDescent="0.3">
      <c r="A13" s="3">
        <v>2019</v>
      </c>
      <c r="B13" s="4">
        <f>+B165</f>
        <v>45087</v>
      </c>
      <c r="C13" s="4">
        <f>+C165</f>
        <v>2649</v>
      </c>
      <c r="D13" s="4">
        <f t="shared" ref="D13:F13" si="21">D165</f>
        <v>47736</v>
      </c>
      <c r="E13" s="4">
        <f>+E165</f>
        <v>22</v>
      </c>
      <c r="F13" s="4">
        <f t="shared" si="21"/>
        <v>47758</v>
      </c>
      <c r="G13" s="34">
        <f t="shared" si="15"/>
        <v>1.1940298507462588E-2</v>
      </c>
      <c r="H13" s="34">
        <f t="shared" si="15"/>
        <v>9.1428571428571193E-3</v>
      </c>
      <c r="I13" s="34">
        <f t="shared" si="15"/>
        <v>1.1784654514624737E-2</v>
      </c>
      <c r="J13" s="34">
        <f t="shared" si="15"/>
        <v>4.7619047619047672E-2</v>
      </c>
      <c r="K13" s="34">
        <f t="shared" si="15"/>
        <v>1.1800597444969307E-2</v>
      </c>
      <c r="L13" s="29">
        <f t="shared" ca="1" si="0"/>
        <v>14.068847664889258</v>
      </c>
      <c r="M13" s="29">
        <f t="shared" ca="1" si="1"/>
        <v>76.156711443416555</v>
      </c>
      <c r="N13" s="29">
        <f t="shared" ca="1" si="2"/>
        <v>17.522970214836008</v>
      </c>
      <c r="O13" s="6">
        <f t="shared" ca="1" si="3"/>
        <v>449.19066147859922</v>
      </c>
      <c r="P13" s="29">
        <f t="shared" ca="1" si="4"/>
        <v>17.718415401148654</v>
      </c>
      <c r="Q13" s="34">
        <f t="shared" ca="1" si="16"/>
        <v>-8.8881973944154868E-3</v>
      </c>
      <c r="R13" s="34">
        <f t="shared" ca="1" si="9"/>
        <v>-7.2479107387952713E-3</v>
      </c>
      <c r="S13" s="34">
        <f t="shared" ca="1" si="9"/>
        <v>-9.8339214235027006E-3</v>
      </c>
      <c r="T13" s="34">
        <f t="shared" ca="1" si="9"/>
        <v>0.28765482989129598</v>
      </c>
      <c r="U13" s="34">
        <f t="shared" ca="1" si="9"/>
        <v>-7.0511635854506594E-3</v>
      </c>
      <c r="V13" s="4">
        <f t="shared" ref="V13:V27" si="22">SUMIF($BA$58:$BA$333,$A13,L$58:L$333)</f>
        <v>7538074.5099999998</v>
      </c>
      <c r="W13" s="4">
        <f t="shared" si="5"/>
        <v>2403810.44</v>
      </c>
      <c r="X13" s="4">
        <f t="shared" si="19"/>
        <v>9941884.9500000011</v>
      </c>
      <c r="Y13" s="4">
        <f t="shared" si="6"/>
        <v>115442</v>
      </c>
      <c r="Z13" s="4">
        <f t="shared" si="20"/>
        <v>10057326.949999999</v>
      </c>
      <c r="AA13" s="34">
        <f t="shared" si="17"/>
        <v>9.4189985669146381E-4</v>
      </c>
      <c r="AB13" s="34">
        <f t="shared" si="12"/>
        <v>-4.6621261215722409E-3</v>
      </c>
      <c r="AC13" s="34">
        <f t="shared" si="12"/>
        <v>-4.188526733133191E-4</v>
      </c>
      <c r="AD13" s="34">
        <f t="shared" si="12"/>
        <v>0.32370916512825221</v>
      </c>
      <c r="AE13" s="34">
        <f t="shared" si="12"/>
        <v>2.3985290414845206E-3</v>
      </c>
      <c r="AG13" s="4">
        <f t="shared" si="13"/>
        <v>532</v>
      </c>
      <c r="AH13" s="4">
        <f t="shared" si="14"/>
        <v>24</v>
      </c>
      <c r="AI13" s="30"/>
      <c r="AJ13" s="30"/>
      <c r="AK13" s="30"/>
      <c r="AL13" s="30"/>
    </row>
    <row r="14" spans="1:53" x14ac:dyDescent="0.3">
      <c r="A14" s="3">
        <v>2020</v>
      </c>
      <c r="B14" s="4">
        <f>+B177</f>
        <v>45442</v>
      </c>
      <c r="C14" s="4">
        <f>+C177</f>
        <v>2641</v>
      </c>
      <c r="D14" s="4">
        <f t="shared" ref="D14:F14" si="23">D177</f>
        <v>48083</v>
      </c>
      <c r="E14" s="4">
        <f>+E177</f>
        <v>23</v>
      </c>
      <c r="F14" s="4">
        <f t="shared" si="23"/>
        <v>48106</v>
      </c>
      <c r="G14" s="34">
        <f t="shared" si="15"/>
        <v>7.8736664670526757E-3</v>
      </c>
      <c r="H14" s="34">
        <f t="shared" si="15"/>
        <v>-3.020007550018855E-3</v>
      </c>
      <c r="I14" s="34">
        <f t="shared" si="15"/>
        <v>7.2691469750292281E-3</v>
      </c>
      <c r="J14" s="34">
        <f t="shared" si="15"/>
        <v>4.5454545454545414E-2</v>
      </c>
      <c r="K14" s="34">
        <f t="shared" si="15"/>
        <v>7.2867373005569558E-3</v>
      </c>
      <c r="L14" s="29">
        <f t="shared" ca="1" si="0"/>
        <v>14.059575563731766</v>
      </c>
      <c r="M14" s="29">
        <f t="shared" ca="1" si="1"/>
        <v>64.322662803879581</v>
      </c>
      <c r="N14" s="29">
        <f t="shared" ca="1" si="2"/>
        <v>16.837801323880857</v>
      </c>
      <c r="O14" s="6">
        <f t="shared" ca="1" si="3"/>
        <v>356.36231884057969</v>
      </c>
      <c r="P14" s="29">
        <f t="shared" ca="1" si="4"/>
        <v>17.00083008147196</v>
      </c>
      <c r="Q14" s="34">
        <f t="shared" ca="1" si="16"/>
        <v>-6.5905192652215838E-4</v>
      </c>
      <c r="R14" s="34">
        <f t="shared" ca="1" si="9"/>
        <v>-0.15539075171765415</v>
      </c>
      <c r="S14" s="34">
        <f t="shared" ca="1" si="9"/>
        <v>-3.9101184476992623E-2</v>
      </c>
      <c r="T14" s="34">
        <f t="shared" ca="1" si="9"/>
        <v>-0.20665688447853481</v>
      </c>
      <c r="U14" s="34">
        <f t="shared" ca="1" si="9"/>
        <v>-4.0499407166522006E-2</v>
      </c>
      <c r="V14" s="4">
        <f t="shared" si="22"/>
        <v>7631073.6499999994</v>
      </c>
      <c r="W14" s="4">
        <f t="shared" si="5"/>
        <v>2042630.4799999997</v>
      </c>
      <c r="X14" s="4">
        <f t="shared" si="19"/>
        <v>9673704.1300000008</v>
      </c>
      <c r="Y14" s="4">
        <f t="shared" si="6"/>
        <v>98356</v>
      </c>
      <c r="Z14" s="4">
        <f t="shared" si="20"/>
        <v>9772060.1300000008</v>
      </c>
      <c r="AA14" s="34">
        <f t="shared" si="17"/>
        <v>1.2337254013160326E-2</v>
      </c>
      <c r="AB14" s="34">
        <f t="shared" si="12"/>
        <v>-0.15025309566423228</v>
      </c>
      <c r="AC14" s="34">
        <f t="shared" si="12"/>
        <v>-2.6974846455047774E-2</v>
      </c>
      <c r="AD14" s="34">
        <f t="shared" si="12"/>
        <v>-0.14800505881741477</v>
      </c>
      <c r="AE14" s="34">
        <f t="shared" si="12"/>
        <v>-2.8364079383935925E-2</v>
      </c>
      <c r="AG14" s="4">
        <f t="shared" si="13"/>
        <v>355</v>
      </c>
      <c r="AH14" s="4">
        <f t="shared" si="14"/>
        <v>-8</v>
      </c>
      <c r="AI14" s="30"/>
      <c r="AJ14" s="30"/>
      <c r="AK14" s="30"/>
      <c r="AL14" s="30"/>
    </row>
    <row r="15" spans="1:53" x14ac:dyDescent="0.3">
      <c r="A15" s="3">
        <v>2021</v>
      </c>
      <c r="B15" s="4">
        <f>+B189</f>
        <v>46329</v>
      </c>
      <c r="C15" s="4">
        <f>+C189</f>
        <v>2654</v>
      </c>
      <c r="D15" s="4">
        <f t="shared" ref="D15:F15" si="24">D189</f>
        <v>48983</v>
      </c>
      <c r="E15" s="4">
        <f>+E189</f>
        <v>23</v>
      </c>
      <c r="F15" s="4">
        <f t="shared" si="24"/>
        <v>49006</v>
      </c>
      <c r="G15" s="34">
        <f t="shared" si="15"/>
        <v>1.9519387350908746E-2</v>
      </c>
      <c r="H15" s="34">
        <f t="shared" si="15"/>
        <v>4.9223778871638757E-3</v>
      </c>
      <c r="I15" s="34">
        <f t="shared" si="15"/>
        <v>1.8717634091050872E-2</v>
      </c>
      <c r="J15" s="34">
        <f t="shared" si="15"/>
        <v>0</v>
      </c>
      <c r="K15" s="34">
        <f t="shared" si="15"/>
        <v>1.8708684987319701E-2</v>
      </c>
      <c r="L15" s="29">
        <f t="shared" ca="1" si="0"/>
        <v>14.267392856302031</v>
      </c>
      <c r="M15" s="29">
        <f t="shared" ca="1" si="1"/>
        <v>64.615951624571451</v>
      </c>
      <c r="N15" s="29">
        <f t="shared" ca="1" si="2"/>
        <v>17.008503267279934</v>
      </c>
      <c r="O15" s="6">
        <f t="shared" ca="1" si="3"/>
        <v>480.53985507246375</v>
      </c>
      <c r="P15" s="29">
        <f t="shared" ca="1" si="4"/>
        <v>17.227476465473561</v>
      </c>
      <c r="Q15" s="34">
        <f t="shared" ca="1" si="16"/>
        <v>1.478119247826748E-2</v>
      </c>
      <c r="R15" s="34">
        <f t="shared" ca="1" si="9"/>
        <v>4.5596498637829885E-3</v>
      </c>
      <c r="S15" s="34">
        <f t="shared" ca="1" si="9"/>
        <v>1.0138018623427447E-2</v>
      </c>
      <c r="T15" s="34">
        <f t="shared" ca="1" si="9"/>
        <v>0.34845866037659112</v>
      </c>
      <c r="U15" s="34">
        <f t="shared" ca="1" si="9"/>
        <v>1.3331489281138476E-2</v>
      </c>
      <c r="V15" s="4">
        <f t="shared" si="22"/>
        <v>7878154.7199999997</v>
      </c>
      <c r="W15" s="4">
        <f t="shared" si="5"/>
        <v>2054334.9500000002</v>
      </c>
      <c r="X15" s="4">
        <f t="shared" si="19"/>
        <v>9932489.6699999981</v>
      </c>
      <c r="Y15" s="4">
        <f t="shared" ref="Y15:Y27" si="25">SUMIF($BA$58:$BA$333,$A15,O$58:O$333)</f>
        <v>132629</v>
      </c>
      <c r="Z15" s="4">
        <f t="shared" si="20"/>
        <v>10065118.669999998</v>
      </c>
      <c r="AA15" s="34">
        <f t="shared" si="17"/>
        <v>3.2378284017741121E-2</v>
      </c>
      <c r="AB15" s="34">
        <f t="shared" si="12"/>
        <v>5.7300966154194555E-3</v>
      </c>
      <c r="AC15" s="34">
        <f t="shared" si="12"/>
        <v>2.6751442521117941E-2</v>
      </c>
      <c r="AD15" s="34">
        <f t="shared" si="12"/>
        <v>0.34845866037659112</v>
      </c>
      <c r="AE15" s="34">
        <f t="shared" si="12"/>
        <v>2.9989432740012978E-2</v>
      </c>
      <c r="AG15" s="4">
        <f t="shared" si="13"/>
        <v>887</v>
      </c>
      <c r="AH15" s="4">
        <f t="shared" si="14"/>
        <v>13</v>
      </c>
      <c r="AI15" s="30"/>
      <c r="AJ15" s="30"/>
      <c r="AK15" s="30"/>
      <c r="AL15" s="30"/>
    </row>
    <row r="16" spans="1:53" x14ac:dyDescent="0.3">
      <c r="A16" s="3">
        <v>2022</v>
      </c>
      <c r="B16" s="4">
        <f>B201</f>
        <v>47439</v>
      </c>
      <c r="C16" s="43">
        <f>+C201</f>
        <v>2654</v>
      </c>
      <c r="D16" s="4">
        <f t="shared" ref="D16:F16" si="26">D201</f>
        <v>50093</v>
      </c>
      <c r="E16" s="4">
        <f>+E201</f>
        <v>26</v>
      </c>
      <c r="F16" s="4">
        <f t="shared" si="26"/>
        <v>50119</v>
      </c>
      <c r="G16" s="34">
        <f t="shared" si="15"/>
        <v>2.3959075309201605E-2</v>
      </c>
      <c r="H16" s="34">
        <f t="shared" si="15"/>
        <v>0</v>
      </c>
      <c r="I16" s="34">
        <f t="shared" si="15"/>
        <v>2.2660923177428849E-2</v>
      </c>
      <c r="J16" s="34">
        <f t="shared" si="15"/>
        <v>0.13043478260869557</v>
      </c>
      <c r="K16" s="34">
        <f t="shared" si="15"/>
        <v>2.271150471370853E-2</v>
      </c>
      <c r="L16" s="29">
        <f t="shared" ca="1" si="0"/>
        <v>14.24042453738711</v>
      </c>
      <c r="M16" s="29">
        <f t="shared" ca="1" si="1"/>
        <v>75.840561176396662</v>
      </c>
      <c r="N16" s="29">
        <f t="shared" ca="1" si="2"/>
        <v>17.548960044147876</v>
      </c>
      <c r="O16" s="6">
        <f t="shared" ca="1" si="3"/>
        <v>426.0582191780822</v>
      </c>
      <c r="P16" s="29">
        <f t="shared" ca="1" si="4"/>
        <v>17.750166940487077</v>
      </c>
      <c r="Q16" s="34">
        <f t="shared" ca="1" si="16"/>
        <v>-1.8902065140099511E-3</v>
      </c>
      <c r="R16" s="34">
        <f t="shared" ca="1" si="9"/>
        <v>0.1737126710915271</v>
      </c>
      <c r="S16" s="34">
        <f t="shared" ca="1" si="9"/>
        <v>3.177568116223628E-2</v>
      </c>
      <c r="T16" s="34">
        <f t="shared" ca="1" si="9"/>
        <v>-0.11337589446387519</v>
      </c>
      <c r="U16" s="34">
        <f t="shared" ca="1" si="9"/>
        <v>3.0340513078689568E-2</v>
      </c>
      <c r="V16" s="4">
        <f t="shared" si="22"/>
        <v>7985004.7699999996</v>
      </c>
      <c r="W16" s="4">
        <f t="shared" ref="W16:W27" si="27">SUMIF($BA$58:$BA$333,$A16,M$58:M$333)</f>
        <v>2413701.7000000002</v>
      </c>
      <c r="X16" s="4">
        <f t="shared" si="19"/>
        <v>10398706.470000001</v>
      </c>
      <c r="Y16" s="4">
        <f t="shared" si="25"/>
        <v>124409</v>
      </c>
      <c r="Z16" s="4">
        <f t="shared" si="20"/>
        <v>10523115.470000001</v>
      </c>
      <c r="AA16" s="34">
        <f t="shared" si="17"/>
        <v>1.3562827057552296E-2</v>
      </c>
      <c r="AB16" s="34">
        <f t="shared" si="12"/>
        <v>0.174930942979868</v>
      </c>
      <c r="AC16" s="34">
        <f t="shared" si="12"/>
        <v>4.693856379314032E-2</v>
      </c>
      <c r="AD16" s="34">
        <f t="shared" si="12"/>
        <v>-6.1977395592215934E-2</v>
      </c>
      <c r="AE16" s="34">
        <f t="shared" si="12"/>
        <v>4.550336811875888E-2</v>
      </c>
      <c r="AG16" s="4">
        <f t="shared" si="13"/>
        <v>1110</v>
      </c>
      <c r="AH16" s="4">
        <f t="shared" si="14"/>
        <v>0</v>
      </c>
      <c r="AI16" s="30"/>
      <c r="AJ16" s="30"/>
      <c r="AK16" s="30"/>
      <c r="AL16" s="30"/>
    </row>
    <row r="17" spans="1:53" x14ac:dyDescent="0.3">
      <c r="A17" s="27">
        <v>2023</v>
      </c>
      <c r="B17" s="16">
        <f>B213</f>
        <v>48211.575541021375</v>
      </c>
      <c r="C17" s="16">
        <f t="shared" ref="C17:F17" si="28">C213</f>
        <v>2667.6763925729442</v>
      </c>
      <c r="D17" s="16">
        <f t="shared" si="28"/>
        <v>50879.251933594322</v>
      </c>
      <c r="E17" s="16">
        <f t="shared" si="28"/>
        <v>26</v>
      </c>
      <c r="F17" s="16">
        <f t="shared" si="28"/>
        <v>50905.251933594322</v>
      </c>
      <c r="G17" s="28">
        <f t="shared" si="15"/>
        <v>1.6285662451176686E-2</v>
      </c>
      <c r="H17" s="28">
        <f t="shared" si="15"/>
        <v>5.1531245564975237E-3</v>
      </c>
      <c r="I17" s="28">
        <f t="shared" si="15"/>
        <v>1.5695844401300008E-2</v>
      </c>
      <c r="J17" s="28">
        <f t="shared" si="15"/>
        <v>0</v>
      </c>
      <c r="K17" s="28">
        <f t="shared" si="15"/>
        <v>1.568770194126623E-2</v>
      </c>
      <c r="L17" s="39">
        <f t="shared" ca="1" si="0"/>
        <v>14.32420802914012</v>
      </c>
      <c r="M17" s="39">
        <f t="shared" ca="1" si="1"/>
        <v>81.648143537122493</v>
      </c>
      <c r="N17" s="39">
        <f t="shared" ca="1" si="2"/>
        <v>17.871020948873586</v>
      </c>
      <c r="O17" s="26">
        <f t="shared" ca="1" si="3"/>
        <v>398.74679487179492</v>
      </c>
      <c r="P17" s="39">
        <f t="shared" ca="1" si="4"/>
        <v>18.066947843301971</v>
      </c>
      <c r="Q17" s="28">
        <f t="shared" ca="1" si="16"/>
        <v>5.8834967688670137E-3</v>
      </c>
      <c r="R17" s="28">
        <f t="shared" ca="1" si="9"/>
        <v>7.6576205010113751E-2</v>
      </c>
      <c r="S17" s="28">
        <f t="shared" ca="1" si="9"/>
        <v>1.8352136190150414E-2</v>
      </c>
      <c r="T17" s="28">
        <f t="shared" ca="1" si="9"/>
        <v>-6.4102564102563986E-2</v>
      </c>
      <c r="U17" s="28">
        <f t="shared" ca="1" si="9"/>
        <v>1.7846643576761911E-2</v>
      </c>
      <c r="V17" s="16">
        <f t="shared" si="22"/>
        <v>8225957.686278698</v>
      </c>
      <c r="W17" s="16">
        <f t="shared" si="27"/>
        <v>2607567.3015153855</v>
      </c>
      <c r="X17" s="16">
        <f t="shared" si="19"/>
        <v>10833524.987794083</v>
      </c>
      <c r="Y17" s="16">
        <f t="shared" si="25"/>
        <v>124409.00000000001</v>
      </c>
      <c r="Z17" s="16">
        <f t="shared" si="20"/>
        <v>10957933.987794083</v>
      </c>
      <c r="AA17" s="28">
        <f t="shared" si="17"/>
        <v>3.0175675934968504E-2</v>
      </c>
      <c r="AB17" s="28">
        <f t="shared" si="12"/>
        <v>8.0318790642350368E-2</v>
      </c>
      <c r="AC17" s="28">
        <f t="shared" si="12"/>
        <v>4.1814673685474535E-2</v>
      </c>
      <c r="AD17" s="28">
        <f t="shared" si="12"/>
        <v>0</v>
      </c>
      <c r="AE17" s="28">
        <f t="shared" si="12"/>
        <v>4.1320321822343464E-2</v>
      </c>
      <c r="AG17" s="4">
        <f t="shared" si="13"/>
        <v>772.5755410213751</v>
      </c>
      <c r="AH17" s="4">
        <f t="shared" si="14"/>
        <v>13.676392572944224</v>
      </c>
      <c r="AI17" s="30"/>
      <c r="AJ17" s="30"/>
      <c r="AK17" s="30"/>
      <c r="AL17" s="30"/>
      <c r="BA17" s="22"/>
    </row>
    <row r="18" spans="1:53" x14ac:dyDescent="0.3">
      <c r="A18" s="27">
        <v>2024</v>
      </c>
      <c r="B18" s="16">
        <f>B225</f>
        <v>48986.26772736061</v>
      </c>
      <c r="C18" s="16">
        <f>C225</f>
        <v>2681.3527851458884</v>
      </c>
      <c r="D18" s="16">
        <f>D225</f>
        <v>51667.620512506495</v>
      </c>
      <c r="E18" s="16">
        <f>E225</f>
        <v>26</v>
      </c>
      <c r="F18" s="16">
        <f>F225</f>
        <v>51693.620512506495</v>
      </c>
      <c r="G18" s="28">
        <f t="shared" si="15"/>
        <v>1.6068593022438682E-2</v>
      </c>
      <c r="H18" s="28">
        <f t="shared" si="15"/>
        <v>5.1267060019051236E-3</v>
      </c>
      <c r="I18" s="28">
        <f t="shared" si="15"/>
        <v>1.5494893280685762E-2</v>
      </c>
      <c r="J18" s="28">
        <f t="shared" si="15"/>
        <v>0</v>
      </c>
      <c r="K18" s="28">
        <f t="shared" si="15"/>
        <v>1.5486979220544761E-2</v>
      </c>
      <c r="L18" s="39">
        <f t="shared" ca="1" si="0"/>
        <v>14.433760539804561</v>
      </c>
      <c r="M18" s="39">
        <f t="shared" ca="1" si="1"/>
        <v>81.082880925660163</v>
      </c>
      <c r="N18" s="39">
        <f t="shared" ca="1" si="2"/>
        <v>17.908849968143755</v>
      </c>
      <c r="O18" s="26">
        <f t="shared" ca="1" si="3"/>
        <v>398.74679487179492</v>
      </c>
      <c r="P18" s="39">
        <f t="shared" ca="1" si="4"/>
        <v>18.101749237185849</v>
      </c>
      <c r="Q18" s="28">
        <f t="shared" ca="1" si="16"/>
        <v>7.6480675540020471E-3</v>
      </c>
      <c r="R18" s="28">
        <f t="shared" ca="1" si="9"/>
        <v>-6.9231532644135063E-3</v>
      </c>
      <c r="S18" s="28">
        <f t="shared" ca="1" si="9"/>
        <v>2.1167799745964722E-3</v>
      </c>
      <c r="T18" s="28">
        <f t="shared" ca="1" si="9"/>
        <v>0</v>
      </c>
      <c r="U18" s="28">
        <f t="shared" ca="1" si="9"/>
        <v>1.9262464355196407E-3</v>
      </c>
      <c r="V18" s="16">
        <f t="shared" si="22"/>
        <v>8423020.4733241908</v>
      </c>
      <c r="W18" s="16">
        <f t="shared" si="27"/>
        <v>2602824.750136802</v>
      </c>
      <c r="X18" s="16">
        <f t="shared" si="19"/>
        <v>11025845.223460993</v>
      </c>
      <c r="Y18" s="16">
        <f t="shared" si="25"/>
        <v>124409.00000000001</v>
      </c>
      <c r="Z18" s="16">
        <f t="shared" si="20"/>
        <v>11150254.223460993</v>
      </c>
      <c r="AA18" s="28">
        <f t="shared" si="17"/>
        <v>2.3956212098465324E-2</v>
      </c>
      <c r="AB18" s="28">
        <f t="shared" si="12"/>
        <v>-1.8187647067929857E-3</v>
      </c>
      <c r="AC18" s="28">
        <f t="shared" si="12"/>
        <v>1.7752323078923382E-2</v>
      </c>
      <c r="AD18" s="28">
        <f t="shared" si="12"/>
        <v>0</v>
      </c>
      <c r="AE18" s="28">
        <f t="shared" si="12"/>
        <v>1.7550775162647803E-2</v>
      </c>
      <c r="AG18" s="4">
        <f t="shared" si="13"/>
        <v>774.69218633923447</v>
      </c>
      <c r="AH18" s="4">
        <f t="shared" si="14"/>
        <v>13.676392572944224</v>
      </c>
      <c r="AI18" s="30"/>
      <c r="AJ18" s="30"/>
      <c r="AK18" s="30"/>
      <c r="AL18" s="30"/>
      <c r="BA18" s="22"/>
    </row>
    <row r="19" spans="1:53" x14ac:dyDescent="0.3">
      <c r="A19" s="27">
        <v>2025</v>
      </c>
      <c r="B19" s="16">
        <f>B237</f>
        <v>49758.843268381985</v>
      </c>
      <c r="C19" s="16">
        <f>C237</f>
        <v>2695.0291777188331</v>
      </c>
      <c r="D19" s="16">
        <f>D237</f>
        <v>52453.872446100817</v>
      </c>
      <c r="E19" s="16">
        <f>E237</f>
        <v>26</v>
      </c>
      <c r="F19" s="16">
        <f>F237</f>
        <v>52479.872446100817</v>
      </c>
      <c r="G19" s="28">
        <f t="shared" si="15"/>
        <v>1.57712676810009E-2</v>
      </c>
      <c r="H19" s="28">
        <f t="shared" si="15"/>
        <v>5.1005569459972033E-3</v>
      </c>
      <c r="I19" s="28">
        <f t="shared" si="15"/>
        <v>1.5217498421550291E-2</v>
      </c>
      <c r="J19" s="28">
        <f t="shared" si="15"/>
        <v>0</v>
      </c>
      <c r="K19" s="28">
        <f t="shared" si="15"/>
        <v>1.5209844576548948E-2</v>
      </c>
      <c r="L19" s="39">
        <f t="shared" ca="1" si="0"/>
        <v>14.541935624653188</v>
      </c>
      <c r="M19" s="39">
        <f t="shared" ca="1" si="1"/>
        <v>80.501947362430229</v>
      </c>
      <c r="N19" s="39">
        <f t="shared" ca="1" si="2"/>
        <v>17.946487739578121</v>
      </c>
      <c r="O19" s="26">
        <f t="shared" ca="1" si="3"/>
        <v>398.74679487179492</v>
      </c>
      <c r="P19" s="39">
        <f t="shared" ca="1" si="4"/>
        <v>18.136457502570007</v>
      </c>
      <c r="Q19" s="28">
        <f t="shared" ca="1" si="16"/>
        <v>7.4945877444971831E-3</v>
      </c>
      <c r="R19" s="28">
        <f t="shared" ca="1" si="9"/>
        <v>-7.1646882374906129E-3</v>
      </c>
      <c r="S19" s="28">
        <f t="shared" ca="1" si="9"/>
        <v>2.1016297250417981E-3</v>
      </c>
      <c r="T19" s="28">
        <f t="shared" ca="1" si="9"/>
        <v>0</v>
      </c>
      <c r="U19" s="28">
        <f t="shared" ca="1" si="9"/>
        <v>1.917398419864158E-3</v>
      </c>
      <c r="V19" s="16">
        <f t="shared" si="22"/>
        <v>8620995.2448477428</v>
      </c>
      <c r="W19" s="16">
        <f t="shared" si="27"/>
        <v>2597385.0774718933</v>
      </c>
      <c r="X19" s="16">
        <f t="shared" si="19"/>
        <v>11218380.322319636</v>
      </c>
      <c r="Y19" s="16">
        <f t="shared" si="25"/>
        <v>124409.00000000001</v>
      </c>
      <c r="Z19" s="16">
        <f t="shared" si="20"/>
        <v>11342789.322319636</v>
      </c>
      <c r="AA19" s="28">
        <f t="shared" si="17"/>
        <v>2.3504011672599079E-2</v>
      </c>
      <c r="AB19" s="28">
        <f t="shared" si="12"/>
        <v>-2.0899112261103525E-3</v>
      </c>
      <c r="AC19" s="28">
        <f t="shared" si="12"/>
        <v>1.7462162306519868E-2</v>
      </c>
      <c r="AD19" s="28">
        <f t="shared" si="12"/>
        <v>0</v>
      </c>
      <c r="AE19" s="28">
        <f t="shared" si="12"/>
        <v>1.7267328170288199E-2</v>
      </c>
      <c r="AG19" s="4">
        <f t="shared" si="13"/>
        <v>772.5755410213751</v>
      </c>
      <c r="AH19" s="4">
        <f t="shared" si="14"/>
        <v>13.676392572944678</v>
      </c>
      <c r="AI19" s="30"/>
      <c r="AJ19" s="30"/>
      <c r="AK19" s="30"/>
      <c r="AL19" s="30"/>
      <c r="BA19" s="22"/>
    </row>
    <row r="20" spans="1:53" x14ac:dyDescent="0.3">
      <c r="A20" s="27">
        <v>2026</v>
      </c>
      <c r="B20" s="16">
        <f>B249</f>
        <v>50531.41880940336</v>
      </c>
      <c r="C20" s="16">
        <f>C249</f>
        <v>2708.7055702917773</v>
      </c>
      <c r="D20" s="16">
        <f>D249</f>
        <v>53240.124379695138</v>
      </c>
      <c r="E20" s="16">
        <f>E249</f>
        <v>26</v>
      </c>
      <c r="F20" s="16">
        <f>F249</f>
        <v>53266.124379695138</v>
      </c>
      <c r="G20" s="28">
        <f t="shared" si="15"/>
        <v>1.552639672217393E-2</v>
      </c>
      <c r="H20" s="28">
        <f t="shared" si="15"/>
        <v>5.0746732859199284E-3</v>
      </c>
      <c r="I20" s="28">
        <f t="shared" si="15"/>
        <v>1.4989397291920392E-2</v>
      </c>
      <c r="J20" s="28">
        <f t="shared" si="15"/>
        <v>0</v>
      </c>
      <c r="K20" s="28">
        <f t="shared" si="15"/>
        <v>1.4981971124297999E-2</v>
      </c>
      <c r="L20" s="39">
        <f t="shared" ca="1" si="0"/>
        <v>14.650797516387764</v>
      </c>
      <c r="M20" s="39">
        <f t="shared" ca="1" si="1"/>
        <v>79.928848864911174</v>
      </c>
      <c r="N20" s="39">
        <f t="shared" ca="1" si="2"/>
        <v>17.986934090685459</v>
      </c>
      <c r="O20" s="26">
        <f t="shared" ca="1" si="3"/>
        <v>398.74679487179492</v>
      </c>
      <c r="P20" s="39">
        <f t="shared" ca="1" si="4"/>
        <v>18.17406067503423</v>
      </c>
      <c r="Q20" s="28">
        <f t="shared" ca="1" si="16"/>
        <v>7.4860661293274511E-3</v>
      </c>
      <c r="R20" s="28">
        <f t="shared" ca="1" si="9"/>
        <v>-7.1190637779094956E-3</v>
      </c>
      <c r="S20" s="28">
        <f t="shared" ca="1" si="9"/>
        <v>2.2537195965168788E-3</v>
      </c>
      <c r="T20" s="28">
        <f t="shared" ca="1" si="9"/>
        <v>0</v>
      </c>
      <c r="U20" s="28">
        <f t="shared" ca="1" si="9"/>
        <v>2.0733471494582822E-3</v>
      </c>
      <c r="V20" s="16">
        <f t="shared" si="22"/>
        <v>8821358.7591627017</v>
      </c>
      <c r="W20" s="16">
        <f t="shared" si="27"/>
        <v>2592011.787229341</v>
      </c>
      <c r="X20" s="16">
        <f t="shared" si="19"/>
        <v>11413370.546392044</v>
      </c>
      <c r="Y20" s="16">
        <f t="shared" si="25"/>
        <v>124409.00000000001</v>
      </c>
      <c r="Z20" s="16">
        <f t="shared" si="20"/>
        <v>11537779.546392042</v>
      </c>
      <c r="AA20" s="28">
        <f t="shared" si="17"/>
        <v>2.3241343792029578E-2</v>
      </c>
      <c r="AB20" s="28">
        <f t="shared" si="12"/>
        <v>-2.0687306973297126E-3</v>
      </c>
      <c r="AC20" s="28">
        <f t="shared" si="12"/>
        <v>1.7381316952186365E-2</v>
      </c>
      <c r="AD20" s="28">
        <f t="shared" si="12"/>
        <v>0</v>
      </c>
      <c r="AE20" s="28">
        <f t="shared" si="12"/>
        <v>1.7190676696138274E-2</v>
      </c>
      <c r="AG20" s="4">
        <f t="shared" si="13"/>
        <v>772.5755410213751</v>
      </c>
      <c r="AH20" s="4">
        <f t="shared" si="14"/>
        <v>13.676392572944224</v>
      </c>
      <c r="AI20" s="30"/>
      <c r="AJ20" s="30"/>
      <c r="AK20" s="30"/>
      <c r="AL20" s="30"/>
      <c r="BA20" s="22"/>
    </row>
    <row r="21" spans="1:53" x14ac:dyDescent="0.3">
      <c r="A21" s="27">
        <v>2027</v>
      </c>
      <c r="B21" s="16">
        <f>B261</f>
        <v>51303.994350424735</v>
      </c>
      <c r="C21" s="16">
        <f>C261</f>
        <v>2722.3819628647216</v>
      </c>
      <c r="D21" s="16">
        <f>D261</f>
        <v>54026.376313289453</v>
      </c>
      <c r="E21" s="16">
        <f>E261</f>
        <v>26</v>
      </c>
      <c r="F21" s="16">
        <f>F261</f>
        <v>54052.376313289453</v>
      </c>
      <c r="G21" s="28">
        <f t="shared" si="15"/>
        <v>1.5289013434105492E-2</v>
      </c>
      <c r="H21" s="28">
        <f t="shared" si="15"/>
        <v>5.049051001682292E-3</v>
      </c>
      <c r="I21" s="28">
        <f t="shared" si="15"/>
        <v>1.4768033372479783E-2</v>
      </c>
      <c r="J21" s="28">
        <f t="shared" si="15"/>
        <v>0</v>
      </c>
      <c r="K21" s="28">
        <f t="shared" si="15"/>
        <v>1.4760824872290357E-2</v>
      </c>
      <c r="L21" s="39">
        <f t="shared" ca="1" si="0"/>
        <v>14.759658249971363</v>
      </c>
      <c r="M21" s="39">
        <f t="shared" ca="1" si="1"/>
        <v>79.355750099451029</v>
      </c>
      <c r="N21" s="39">
        <f t="shared" ca="1" si="2"/>
        <v>18.029036485568643</v>
      </c>
      <c r="O21" s="26">
        <f t="shared" ca="1" si="3"/>
        <v>398.74679487179492</v>
      </c>
      <c r="P21" s="39">
        <f t="shared" ca="1" si="4"/>
        <v>18.213402361499686</v>
      </c>
      <c r="Q21" s="28">
        <f t="shared" ca="1" si="16"/>
        <v>7.4303623036104938E-3</v>
      </c>
      <c r="R21" s="28">
        <f t="shared" ca="1" si="9"/>
        <v>-7.1701115879793109E-3</v>
      </c>
      <c r="S21" s="28">
        <f t="shared" ca="1" si="9"/>
        <v>2.3407210295491865E-3</v>
      </c>
      <c r="T21" s="28">
        <f t="shared" ca="1" si="9"/>
        <v>0</v>
      </c>
      <c r="U21" s="28">
        <f t="shared" ca="1" si="9"/>
        <v>2.1647163597016128E-3</v>
      </c>
      <c r="V21" s="16">
        <f t="shared" si="22"/>
        <v>9023740.0622465573</v>
      </c>
      <c r="W21" s="16">
        <f t="shared" si="27"/>
        <v>2586450.3781729159</v>
      </c>
      <c r="X21" s="16">
        <f t="shared" si="19"/>
        <v>11610190.440419473</v>
      </c>
      <c r="Y21" s="16">
        <f t="shared" si="25"/>
        <v>124409.00000000001</v>
      </c>
      <c r="Z21" s="16">
        <f t="shared" si="20"/>
        <v>11734599.440419473</v>
      </c>
      <c r="AA21" s="28">
        <f t="shared" si="17"/>
        <v>2.2942191629338637E-2</v>
      </c>
      <c r="AB21" s="28">
        <f t="shared" si="12"/>
        <v>-2.1455955886565681E-3</v>
      </c>
      <c r="AC21" s="28">
        <f t="shared" si="12"/>
        <v>1.7244677479576476E-2</v>
      </c>
      <c r="AD21" s="28">
        <f t="shared" si="12"/>
        <v>0</v>
      </c>
      <c r="AE21" s="28">
        <f t="shared" si="12"/>
        <v>1.7058732422130296E-2</v>
      </c>
      <c r="AG21" s="4">
        <f t="shared" si="13"/>
        <v>772.5755410213751</v>
      </c>
      <c r="AH21" s="4">
        <f t="shared" si="14"/>
        <v>13.676392572944224</v>
      </c>
      <c r="BA21" s="22"/>
    </row>
    <row r="22" spans="1:53" x14ac:dyDescent="0.3">
      <c r="A22" s="27">
        <v>2028</v>
      </c>
      <c r="B22" s="16">
        <f>B273</f>
        <v>52078.686536763969</v>
      </c>
      <c r="C22" s="16">
        <f>C273</f>
        <v>2736.0583554376658</v>
      </c>
      <c r="D22" s="16">
        <f>D273</f>
        <v>54814.744892201634</v>
      </c>
      <c r="E22" s="16">
        <f>E273</f>
        <v>26</v>
      </c>
      <c r="F22" s="16">
        <f>F273</f>
        <v>54840.744892201634</v>
      </c>
      <c r="G22" s="28">
        <f t="shared" si="15"/>
        <v>1.5100036481522361E-2</v>
      </c>
      <c r="H22" s="28">
        <f t="shared" si="15"/>
        <v>5.023686154074003E-3</v>
      </c>
      <c r="I22" s="28">
        <f t="shared" si="15"/>
        <v>1.4592290520107687E-2</v>
      </c>
      <c r="J22" s="28">
        <f t="shared" si="15"/>
        <v>0</v>
      </c>
      <c r="K22" s="28">
        <f t="shared" si="15"/>
        <v>1.4585271410506806E-2</v>
      </c>
      <c r="L22" s="39">
        <f t="shared" ca="1" si="0"/>
        <v>14.869206537350495</v>
      </c>
      <c r="M22" s="39">
        <f t="shared" ca="1" si="1"/>
        <v>78.790486544679965</v>
      </c>
      <c r="N22" s="39">
        <f t="shared" ca="1" si="2"/>
        <v>18.073659367564574</v>
      </c>
      <c r="O22" s="26">
        <f t="shared" ca="1" si="3"/>
        <v>398.74679487179492</v>
      </c>
      <c r="P22" s="39">
        <f t="shared" ca="1" si="4"/>
        <v>18.255336540989386</v>
      </c>
      <c r="Q22" s="28">
        <f t="shared" ca="1" si="16"/>
        <v>7.4221425404172869E-3</v>
      </c>
      <c r="R22" s="28">
        <f t="shared" ca="1" si="16"/>
        <v>-7.1231581084251205E-3</v>
      </c>
      <c r="S22" s="28">
        <f t="shared" ca="1" si="16"/>
        <v>2.4750563920401536E-3</v>
      </c>
      <c r="T22" s="28">
        <f t="shared" ca="1" si="16"/>
        <v>0</v>
      </c>
      <c r="U22" s="28">
        <f t="shared" ca="1" si="16"/>
        <v>2.3023803382471453E-3</v>
      </c>
      <c r="V22" s="16">
        <f t="shared" si="22"/>
        <v>9228912.7718584239</v>
      </c>
      <c r="W22" s="16">
        <f t="shared" si="27"/>
        <v>2580960.4153821147</v>
      </c>
      <c r="X22" s="16">
        <f t="shared" si="19"/>
        <v>11809873.187240537</v>
      </c>
      <c r="Y22" s="16">
        <f t="shared" si="25"/>
        <v>124409.00000000001</v>
      </c>
      <c r="Z22" s="16">
        <f t="shared" si="20"/>
        <v>11934282.187240539</v>
      </c>
      <c r="AA22" s="28">
        <f t="shared" si="17"/>
        <v>2.2736992443994186E-2</v>
      </c>
      <c r="AB22" s="28">
        <f t="shared" si="17"/>
        <v>-2.1225857790008185E-3</v>
      </c>
      <c r="AC22" s="28">
        <f t="shared" si="17"/>
        <v>1.7198920882976587E-2</v>
      </c>
      <c r="AD22" s="28">
        <f t="shared" si="17"/>
        <v>0</v>
      </c>
      <c r="AE22" s="28">
        <f t="shared" si="17"/>
        <v>1.7016579716668145E-2</v>
      </c>
      <c r="AG22" s="4">
        <f t="shared" si="13"/>
        <v>774.69218633923447</v>
      </c>
      <c r="AH22" s="4">
        <f t="shared" si="14"/>
        <v>13.676392572944224</v>
      </c>
      <c r="BA22" s="22"/>
    </row>
    <row r="23" spans="1:53" x14ac:dyDescent="0.3">
      <c r="A23" s="27">
        <v>2029</v>
      </c>
      <c r="B23" s="16">
        <f>B285</f>
        <v>52851.262077785344</v>
      </c>
      <c r="C23" s="16">
        <f>C285</f>
        <v>2749.73474801061</v>
      </c>
      <c r="D23" s="16">
        <f>D285</f>
        <v>55600.996825795955</v>
      </c>
      <c r="E23" s="16">
        <f>E285</f>
        <v>26</v>
      </c>
      <c r="F23" s="16">
        <f>F285</f>
        <v>55626.996825795955</v>
      </c>
      <c r="G23" s="28">
        <f t="shared" ref="G23:K27" si="29">B23/B22-1</f>
        <v>1.4834773923800615E-2</v>
      </c>
      <c r="H23" s="28">
        <f t="shared" si="29"/>
        <v>4.9985748826459897E-3</v>
      </c>
      <c r="I23" s="28">
        <f t="shared" si="29"/>
        <v>1.4343803572205882E-2</v>
      </c>
      <c r="J23" s="28">
        <f t="shared" si="29"/>
        <v>0</v>
      </c>
      <c r="K23" s="28">
        <f t="shared" si="29"/>
        <v>1.4337003174187846E-2</v>
      </c>
      <c r="L23" s="39">
        <f t="shared" ca="1" si="0"/>
        <v>14.977376541341098</v>
      </c>
      <c r="M23" s="39">
        <f t="shared" ca="1" si="1"/>
        <v>78.209551780736248</v>
      </c>
      <c r="N23" s="39">
        <f t="shared" ca="1" si="2"/>
        <v>18.117806287004036</v>
      </c>
      <c r="O23" s="26">
        <f t="shared" ca="1" si="3"/>
        <v>398.74679487179492</v>
      </c>
      <c r="P23" s="39">
        <f t="shared" ca="1" si="4"/>
        <v>18.296877407608804</v>
      </c>
      <c r="Q23" s="28">
        <f t="shared" ref="Q23:U27" ca="1" si="30">L23/L22-1</f>
        <v>7.2747663917969163E-3</v>
      </c>
      <c r="R23" s="28">
        <f t="shared" ca="1" si="30"/>
        <v>-7.37315873299349E-3</v>
      </c>
      <c r="S23" s="28">
        <f t="shared" ca="1" si="30"/>
        <v>2.442611014274787E-3</v>
      </c>
      <c r="T23" s="28">
        <f t="shared" ca="1" si="30"/>
        <v>0</v>
      </c>
      <c r="U23" s="28">
        <f t="shared" ca="1" si="30"/>
        <v>2.275546469721057E-3</v>
      </c>
      <c r="V23" s="16">
        <f t="shared" si="22"/>
        <v>9434936.5155319832</v>
      </c>
      <c r="W23" s="16">
        <f t="shared" si="27"/>
        <v>2574763.203618451</v>
      </c>
      <c r="X23" s="16">
        <f t="shared" si="19"/>
        <v>12009699.719150437</v>
      </c>
      <c r="Y23" s="16">
        <f t="shared" si="25"/>
        <v>124409.00000000001</v>
      </c>
      <c r="Z23" s="16">
        <f t="shared" si="20"/>
        <v>12134108.719150433</v>
      </c>
      <c r="AA23" s="28">
        <f t="shared" ref="AA23:AE27" si="31">V23/V22-1</f>
        <v>2.2323728565490919E-2</v>
      </c>
      <c r="AB23" s="28">
        <f t="shared" si="31"/>
        <v>-2.4011262345323692E-3</v>
      </c>
      <c r="AC23" s="28">
        <f t="shared" si="31"/>
        <v>1.6920294463939944E-2</v>
      </c>
      <c r="AD23" s="28">
        <f t="shared" si="31"/>
        <v>0</v>
      </c>
      <c r="AE23" s="28">
        <f t="shared" si="31"/>
        <v>1.6743908747485214E-2</v>
      </c>
      <c r="AG23" s="4">
        <f t="shared" si="13"/>
        <v>772.5755410213751</v>
      </c>
      <c r="AH23" s="4">
        <f t="shared" si="14"/>
        <v>13.676392572944224</v>
      </c>
      <c r="BA23" s="22"/>
    </row>
    <row r="24" spans="1:53" x14ac:dyDescent="0.3">
      <c r="A24" s="27">
        <v>2030</v>
      </c>
      <c r="B24" s="16">
        <f>B297</f>
        <v>53623.83761880672</v>
      </c>
      <c r="C24" s="16">
        <f>C297</f>
        <v>2763.4111405835542</v>
      </c>
      <c r="D24" s="16">
        <f>D297</f>
        <v>56387.248759390277</v>
      </c>
      <c r="E24" s="16">
        <f>E297</f>
        <v>26</v>
      </c>
      <c r="F24" s="16">
        <f>F297</f>
        <v>56413.248759390277</v>
      </c>
      <c r="G24" s="28">
        <f t="shared" si="29"/>
        <v>1.4617920379731197E-2</v>
      </c>
      <c r="H24" s="28">
        <f t="shared" si="29"/>
        <v>4.9737134037524111E-3</v>
      </c>
      <c r="I24" s="28">
        <f t="shared" si="29"/>
        <v>1.4140968300581758E-2</v>
      </c>
      <c r="J24" s="28">
        <f t="shared" si="29"/>
        <v>0</v>
      </c>
      <c r="K24" s="28">
        <f t="shared" si="29"/>
        <v>1.4134358826822568E-2</v>
      </c>
      <c r="L24" s="39">
        <f t="shared" ca="1" si="0"/>
        <v>15.086234097158098</v>
      </c>
      <c r="M24" s="39">
        <f t="shared" ca="1" si="1"/>
        <v>77.636452235297114</v>
      </c>
      <c r="N24" s="39">
        <f t="shared" ca="1" si="2"/>
        <v>18.164466470018038</v>
      </c>
      <c r="O24" s="26">
        <f t="shared" ca="1" si="3"/>
        <v>398.74679487179492</v>
      </c>
      <c r="P24" s="39">
        <f t="shared" ca="1" si="4"/>
        <v>18.341004046030847</v>
      </c>
      <c r="Q24" s="28">
        <f t="shared" ca="1" si="30"/>
        <v>7.2681324073362585E-3</v>
      </c>
      <c r="R24" s="28">
        <f t="shared" ca="1" si="30"/>
        <v>-7.3277436373224702E-3</v>
      </c>
      <c r="S24" s="28">
        <f t="shared" ca="1" si="30"/>
        <v>2.5753770779342045E-3</v>
      </c>
      <c r="T24" s="28">
        <f t="shared" ca="1" si="30"/>
        <v>0</v>
      </c>
      <c r="U24" s="28">
        <f t="shared" ca="1" si="30"/>
        <v>2.4117032343284883E-3</v>
      </c>
      <c r="V24" s="16">
        <f t="shared" si="22"/>
        <v>9643373.9490167275</v>
      </c>
      <c r="W24" s="16">
        <f t="shared" si="27"/>
        <v>2568637.4381204112</v>
      </c>
      <c r="X24" s="16">
        <f t="shared" si="19"/>
        <v>12212011.387137141</v>
      </c>
      <c r="Y24" s="16">
        <f t="shared" si="25"/>
        <v>124409.00000000001</v>
      </c>
      <c r="Z24" s="16">
        <f t="shared" si="20"/>
        <v>12336420.387137139</v>
      </c>
      <c r="AA24" s="28">
        <f t="shared" si="31"/>
        <v>2.2092086485331341E-2</v>
      </c>
      <c r="AB24" s="28">
        <f t="shared" si="31"/>
        <v>-2.3791568441831057E-3</v>
      </c>
      <c r="AC24" s="28">
        <f t="shared" si="31"/>
        <v>1.6845689127772401E-2</v>
      </c>
      <c r="AD24" s="28">
        <f t="shared" si="31"/>
        <v>0</v>
      </c>
      <c r="AE24" s="28">
        <f t="shared" si="31"/>
        <v>1.6672973076911068E-2</v>
      </c>
      <c r="AG24" s="4">
        <f t="shared" si="13"/>
        <v>772.5755410213751</v>
      </c>
      <c r="AH24" s="4">
        <f t="shared" si="14"/>
        <v>13.676392572944224</v>
      </c>
      <c r="BA24" s="22"/>
    </row>
    <row r="25" spans="1:53" x14ac:dyDescent="0.3">
      <c r="A25" s="27">
        <v>2031</v>
      </c>
      <c r="B25" s="16">
        <f>B309</f>
        <v>54396.413159828095</v>
      </c>
      <c r="C25" s="16">
        <f>C309</f>
        <v>2777.0875331564985</v>
      </c>
      <c r="D25" s="16">
        <f>D309</f>
        <v>57173.500692984591</v>
      </c>
      <c r="E25" s="16">
        <f>E309</f>
        <v>26</v>
      </c>
      <c r="F25" s="16">
        <f>F309</f>
        <v>57199.500692984591</v>
      </c>
      <c r="G25" s="28">
        <f t="shared" si="29"/>
        <v>1.4407315390467801E-2</v>
      </c>
      <c r="H25" s="28">
        <f t="shared" si="29"/>
        <v>4.9490980086503988E-3</v>
      </c>
      <c r="I25" s="28">
        <f t="shared" si="29"/>
        <v>1.3943789613664714E-2</v>
      </c>
      <c r="J25" s="28">
        <f t="shared" si="29"/>
        <v>0</v>
      </c>
      <c r="K25" s="28">
        <f t="shared" si="29"/>
        <v>1.3937363135170244E-2</v>
      </c>
      <c r="L25" s="39">
        <f t="shared" ca="1" si="0"/>
        <v>15.195090685072351</v>
      </c>
      <c r="M25" s="39">
        <f t="shared" ca="1" si="1"/>
        <v>77.06335243755197</v>
      </c>
      <c r="N25" s="39">
        <f t="shared" ca="1" si="2"/>
        <v>18.212518963817761</v>
      </c>
      <c r="O25" s="26">
        <f t="shared" ca="1" si="3"/>
        <v>398.74679487179492</v>
      </c>
      <c r="P25" s="39">
        <f t="shared" ca="1" si="4"/>
        <v>18.38659245312974</v>
      </c>
      <c r="Q25" s="28">
        <f t="shared" ca="1" si="30"/>
        <v>7.2156236747487057E-3</v>
      </c>
      <c r="R25" s="28">
        <f t="shared" ca="1" si="30"/>
        <v>-7.3818390877550266E-3</v>
      </c>
      <c r="S25" s="28">
        <f t="shared" ca="1" si="30"/>
        <v>2.6454117922505294E-3</v>
      </c>
      <c r="T25" s="28">
        <f t="shared" ca="1" si="30"/>
        <v>0</v>
      </c>
      <c r="U25" s="28">
        <f t="shared" ca="1" si="30"/>
        <v>2.4856004057618453E-3</v>
      </c>
      <c r="V25" s="16">
        <f t="shared" si="22"/>
        <v>9853829.1712703668</v>
      </c>
      <c r="W25" s="16">
        <f t="shared" si="27"/>
        <v>2562323.5538085001</v>
      </c>
      <c r="X25" s="16">
        <f t="shared" si="19"/>
        <v>12416152.725078868</v>
      </c>
      <c r="Y25" s="16">
        <f t="shared" si="25"/>
        <v>124409.00000000001</v>
      </c>
      <c r="Z25" s="16">
        <f t="shared" si="20"/>
        <v>12540561.725078864</v>
      </c>
      <c r="AA25" s="28">
        <f t="shared" si="31"/>
        <v>2.1823816370317051E-2</v>
      </c>
      <c r="AB25" s="28">
        <f t="shared" si="31"/>
        <v>-2.4580675412608777E-3</v>
      </c>
      <c r="AC25" s="28">
        <f t="shared" si="31"/>
        <v>1.6716438551371393E-2</v>
      </c>
      <c r="AD25" s="28">
        <f t="shared" si="31"/>
        <v>0</v>
      </c>
      <c r="AE25" s="28">
        <f t="shared" si="31"/>
        <v>1.6547858417225836E-2</v>
      </c>
      <c r="AG25" s="4">
        <f t="shared" si="13"/>
        <v>772.5755410213751</v>
      </c>
      <c r="AH25" s="4">
        <f t="shared" si="14"/>
        <v>13.676392572944224</v>
      </c>
      <c r="BA25" s="22"/>
    </row>
    <row r="26" spans="1:53" x14ac:dyDescent="0.3">
      <c r="A26" s="27">
        <v>2032</v>
      </c>
      <c r="B26" s="16">
        <f>B321</f>
        <v>55171.105346167329</v>
      </c>
      <c r="C26" s="16">
        <f>C321</f>
        <v>2790.7639257294431</v>
      </c>
      <c r="D26" s="16">
        <f>D321</f>
        <v>57961.869271896772</v>
      </c>
      <c r="E26" s="16">
        <f>E321</f>
        <v>26</v>
      </c>
      <c r="F26" s="16">
        <f>F321</f>
        <v>57987.869271896772</v>
      </c>
      <c r="G26" s="28">
        <f t="shared" si="29"/>
        <v>1.4241604203994562E-2</v>
      </c>
      <c r="H26" s="28">
        <f t="shared" si="29"/>
        <v>4.9247250616546445E-3</v>
      </c>
      <c r="I26" s="28">
        <f t="shared" si="29"/>
        <v>1.378905558268384E-2</v>
      </c>
      <c r="J26" s="28">
        <f t="shared" si="29"/>
        <v>0</v>
      </c>
      <c r="K26" s="28">
        <f t="shared" si="29"/>
        <v>1.3782787775433736E-2</v>
      </c>
      <c r="L26" s="39">
        <f ca="1">SUMIF(AÑOS,$A26,L$58:L$333)/SUMIF(AÑOS,$A26,B$58:B$333)</f>
        <v>15.304635476987922</v>
      </c>
      <c r="M26" s="39">
        <f t="shared" ref="M26:M32" si="32">SUMIF(AÑOS,$A26,M$58:M$393)/SUMIF(AÑOS,$A26,C$58:C$393)</f>
        <v>76.498087997290426</v>
      </c>
      <c r="N26" s="39">
        <f ca="1">SUMIF(AÑOS,$A26,N$58:N$333)/SUMIF(AÑOS,$A26,D$58:D$333)</f>
        <v>18.262844812975061</v>
      </c>
      <c r="O26" s="26">
        <f ca="1">SUMIF(AÑOS,$A26,O$58:O$333)/SUMIF(AÑOS,$A26,E$58:E$333)</f>
        <v>398.74679487179492</v>
      </c>
      <c r="P26" s="39">
        <f ca="1">SUMIF(AÑOS,$A26,P$58:P$333)/SUMIF(AÑOS,$A26,F$58:F$333)</f>
        <v>18.434514643317968</v>
      </c>
      <c r="Q26" s="28">
        <f t="shared" ca="1" si="30"/>
        <v>7.2092226486799582E-3</v>
      </c>
      <c r="R26" s="28">
        <f t="shared" ca="1" si="30"/>
        <v>-7.3350616393129675E-3</v>
      </c>
      <c r="S26" s="28">
        <f t="shared" ca="1" si="30"/>
        <v>2.7632558273393837E-3</v>
      </c>
      <c r="T26" s="28">
        <f t="shared" ca="1" si="30"/>
        <v>0</v>
      </c>
      <c r="U26" s="28">
        <f t="shared" ca="1" si="30"/>
        <v>2.6063660414723522E-3</v>
      </c>
      <c r="V26" s="16">
        <f t="shared" si="22"/>
        <v>10067111.803448606</v>
      </c>
      <c r="W26" s="16">
        <f t="shared" si="27"/>
        <v>2556086.1796054807</v>
      </c>
      <c r="X26" s="16">
        <f t="shared" si="19"/>
        <v>12623197.983054088</v>
      </c>
      <c r="Y26" s="16">
        <f t="shared" si="25"/>
        <v>124409.00000000001</v>
      </c>
      <c r="Z26" s="16">
        <f t="shared" si="20"/>
        <v>12747606.98305409</v>
      </c>
      <c r="AA26" s="28">
        <f t="shared" si="31"/>
        <v>2.1644644784393208E-2</v>
      </c>
      <c r="AB26" s="28">
        <f t="shared" si="31"/>
        <v>-2.4342648662571964E-3</v>
      </c>
      <c r="AC26" s="28">
        <f t="shared" si="31"/>
        <v>1.6675476096312813E-2</v>
      </c>
      <c r="AD26" s="28">
        <f t="shared" si="31"/>
        <v>0</v>
      </c>
      <c r="AE26" s="28">
        <f t="shared" si="31"/>
        <v>1.6510046560448188E-2</v>
      </c>
      <c r="AG26" s="4">
        <f t="shared" si="13"/>
        <v>774.69218633923447</v>
      </c>
      <c r="AH26" s="4">
        <f t="shared" si="14"/>
        <v>13.676392572944678</v>
      </c>
      <c r="BA26" s="22"/>
    </row>
    <row r="27" spans="1:53" x14ac:dyDescent="0.3">
      <c r="A27" s="27">
        <v>2033</v>
      </c>
      <c r="B27" s="16">
        <f>B333</f>
        <v>55943.680887188704</v>
      </c>
      <c r="C27" s="16">
        <f>C333</f>
        <v>2804.4403183023874</v>
      </c>
      <c r="D27" s="16">
        <f>D333</f>
        <v>58748.121205491094</v>
      </c>
      <c r="E27" s="16">
        <f>E333</f>
        <v>26</v>
      </c>
      <c r="F27" s="16">
        <f>F333</f>
        <v>58774.121205491094</v>
      </c>
      <c r="G27" s="28">
        <f t="shared" si="29"/>
        <v>1.4003263776824815E-2</v>
      </c>
      <c r="H27" s="28">
        <f t="shared" si="29"/>
        <v>4.9005909983481644E-3</v>
      </c>
      <c r="I27" s="28">
        <f t="shared" si="29"/>
        <v>1.3564985799647822E-2</v>
      </c>
      <c r="J27" s="28">
        <f t="shared" si="29"/>
        <v>0</v>
      </c>
      <c r="K27" s="28">
        <f t="shared" si="29"/>
        <v>1.3558903671864631E-2</v>
      </c>
      <c r="L27" s="39">
        <f t="shared" ref="L27:L32" si="33">SUMIF(AÑOS,$A27,L$58:L$393)/SUMIF(AÑOS,$A27,B$58:B$393)</f>
        <v>15.41280120255785</v>
      </c>
      <c r="M27" s="39">
        <f t="shared" si="32"/>
        <v>75.917152099941731</v>
      </c>
      <c r="N27" s="39">
        <f t="shared" ref="N27:P32" si="34">SUMIF(AÑOS,$A27,N$58:N$393)/SUMIF(AÑOS,$A27,D$58:D$393)</f>
        <v>18.312470837693361</v>
      </c>
      <c r="O27" s="26">
        <f t="shared" si="34"/>
        <v>398.74679487179492</v>
      </c>
      <c r="P27" s="39">
        <f t="shared" si="34"/>
        <v>18.481807318205323</v>
      </c>
      <c r="Q27" s="28">
        <f t="shared" ca="1" si="30"/>
        <v>7.0675140046665419E-3</v>
      </c>
      <c r="R27" s="28">
        <f t="shared" si="30"/>
        <v>-7.5941231023874955E-3</v>
      </c>
      <c r="S27" s="28">
        <f t="shared" ca="1" si="30"/>
        <v>2.7173217111851056E-3</v>
      </c>
      <c r="T27" s="28">
        <f t="shared" ca="1" si="30"/>
        <v>0</v>
      </c>
      <c r="U27" s="28">
        <f t="shared" ca="1" si="30"/>
        <v>2.565441824881276E-3</v>
      </c>
      <c r="V27" s="16">
        <f t="shared" si="22"/>
        <v>10281184.519272173</v>
      </c>
      <c r="W27" s="16">
        <f t="shared" si="27"/>
        <v>2549131.428743063</v>
      </c>
      <c r="X27" s="16">
        <f t="shared" si="19"/>
        <v>12830315.948015234</v>
      </c>
      <c r="Y27" s="16">
        <f t="shared" si="25"/>
        <v>124409.00000000001</v>
      </c>
      <c r="Z27" s="16">
        <f t="shared" si="20"/>
        <v>12954724.948015235</v>
      </c>
      <c r="AA27" s="28">
        <f t="shared" si="31"/>
        <v>2.1264561276674643E-2</v>
      </c>
      <c r="AB27" s="28">
        <f t="shared" si="31"/>
        <v>-2.7208593035353834E-3</v>
      </c>
      <c r="AC27" s="28">
        <f t="shared" si="31"/>
        <v>1.6407725303777099E-2</v>
      </c>
      <c r="AD27" s="28">
        <f t="shared" si="31"/>
        <v>0</v>
      </c>
      <c r="AE27" s="28">
        <f t="shared" si="31"/>
        <v>1.624759574377177E-2</v>
      </c>
      <c r="AG27" s="4">
        <f t="shared" si="13"/>
        <v>772.5755410213751</v>
      </c>
      <c r="AH27" s="4">
        <f t="shared" si="14"/>
        <v>13.676392572944224</v>
      </c>
      <c r="BA27" s="22"/>
    </row>
    <row r="28" spans="1:53" x14ac:dyDescent="0.3">
      <c r="A28" s="27">
        <v>2034</v>
      </c>
      <c r="B28" s="16">
        <f>+B345</f>
        <v>56716.256428210079</v>
      </c>
      <c r="C28" s="16">
        <f>+C345</f>
        <v>2818.1167108753316</v>
      </c>
      <c r="D28" s="16">
        <f>+D345</f>
        <v>59534.373139085408</v>
      </c>
      <c r="E28" s="16">
        <f t="shared" ref="E28:F28" si="35">+E345</f>
        <v>26</v>
      </c>
      <c r="F28" s="16">
        <f t="shared" si="35"/>
        <v>59560.373139085408</v>
      </c>
      <c r="G28" s="28">
        <f t="shared" ref="G28:G32" si="36">B28/B27-1</f>
        <v>1.380988037914932E-2</v>
      </c>
      <c r="H28" s="28">
        <f t="shared" ref="H28:H32" si="37">C28/C27-1</f>
        <v>4.876692323844134E-3</v>
      </c>
      <c r="I28" s="28">
        <f t="shared" ref="I28:I32" si="38">D28/D27-1</f>
        <v>1.3383439631101446E-2</v>
      </c>
      <c r="J28" s="28">
        <f t="shared" ref="J28:J32" si="39">E28/E27-1</f>
        <v>0</v>
      </c>
      <c r="K28" s="28">
        <f t="shared" ref="K28:K32" si="40">F28/F27-1</f>
        <v>1.3377519177961927E-2</v>
      </c>
      <c r="L28" s="39">
        <f t="shared" si="33"/>
        <v>15.521655121094387</v>
      </c>
      <c r="M28" s="39">
        <f t="shared" si="32"/>
        <v>75.344051567295793</v>
      </c>
      <c r="N28" s="39">
        <f t="shared" si="34"/>
        <v>18.364373667891879</v>
      </c>
      <c r="O28" s="26">
        <f t="shared" si="34"/>
        <v>398.74679487179492</v>
      </c>
      <c r="P28" s="39">
        <f t="shared" si="34"/>
        <v>18.531438282744574</v>
      </c>
      <c r="Q28" s="28">
        <f t="shared" ref="Q28:Q32" si="41">L28/L27-1</f>
        <v>7.0625655327645198E-3</v>
      </c>
      <c r="R28" s="28">
        <f t="shared" ref="R28:R32" si="42">M28/M27-1</f>
        <v>-7.549025704908896E-3</v>
      </c>
      <c r="S28" s="28">
        <f t="shared" ref="S28:S32" si="43">N28/N27-1</f>
        <v>2.83428875647318E-3</v>
      </c>
      <c r="T28" s="28">
        <f t="shared" ref="T28:T32" si="44">O28/O27-1</f>
        <v>0</v>
      </c>
      <c r="U28" s="28">
        <f t="shared" ref="U28:U32" si="45">P28/P27-1</f>
        <v>2.6853956263446221E-3</v>
      </c>
      <c r="V28" s="16">
        <f>SUMIF($BA$58:$BA$393,$A28,L$58:L$393)</f>
        <v>10497695.871926699</v>
      </c>
      <c r="W28" s="16">
        <f>SUMIF($BA$58:$BA$393,$A28,M$58:M$393)</f>
        <v>2542253.1879895367</v>
      </c>
      <c r="X28" s="16">
        <f>SUMIF($BA$58:$BA$393,$A28,N$58:N$393)</f>
        <v>13039949.059916236</v>
      </c>
      <c r="Y28" s="16">
        <f>SUMIF($BA$58:$BA$393,$A28,O$58:O$393)</f>
        <v>124409.00000000001</v>
      </c>
      <c r="Z28" s="16">
        <f>SUMIF($BA$58:$BA$393,$A28,P$58:P$393)</f>
        <v>13164358.059916236</v>
      </c>
      <c r="AA28" s="28">
        <f t="shared" ref="AA28:AA32" si="46">V28/V27-1</f>
        <v>2.1058989093005076E-2</v>
      </c>
      <c r="AB28" s="28">
        <f t="shared" ref="AB28:AB32" si="47">W28/W27-1</f>
        <v>-2.698268388977465E-3</v>
      </c>
      <c r="AC28" s="28">
        <f t="shared" ref="AC28:AC32" si="48">X28/X27-1</f>
        <v>1.6338889295507197E-2</v>
      </c>
      <c r="AD28" s="28">
        <f t="shared" ref="AD28:AD32" si="49">Y28/Y27-1</f>
        <v>0</v>
      </c>
      <c r="AE28" s="28">
        <f t="shared" ref="AE28:AE32" si="50">Z28/Z27-1</f>
        <v>1.6181980917558292E-2</v>
      </c>
      <c r="AG28" s="4">
        <f t="shared" ref="AG28:AG32" si="51">+B28-B27</f>
        <v>772.5755410213751</v>
      </c>
      <c r="AH28" s="4">
        <f t="shared" ref="AH28:AH32" si="52">+C28-C27</f>
        <v>13.676392572944224</v>
      </c>
      <c r="BA28" s="22"/>
    </row>
    <row r="29" spans="1:53" x14ac:dyDescent="0.3">
      <c r="A29" s="27">
        <v>2035</v>
      </c>
      <c r="B29" s="16">
        <f>+B357</f>
        <v>57488.831969231454</v>
      </c>
      <c r="C29" s="16">
        <f t="shared" ref="C29:F29" si="53">+C357</f>
        <v>2831.7931034482758</v>
      </c>
      <c r="D29" s="16">
        <f t="shared" si="53"/>
        <v>60320.62507267973</v>
      </c>
      <c r="E29" s="16">
        <f t="shared" si="53"/>
        <v>26</v>
      </c>
      <c r="F29" s="16">
        <f t="shared" si="53"/>
        <v>60346.62507267973</v>
      </c>
      <c r="G29" s="28">
        <f t="shared" si="36"/>
        <v>1.3621765428035282E-2</v>
      </c>
      <c r="H29" s="28">
        <f t="shared" si="37"/>
        <v>4.8530256110990155E-3</v>
      </c>
      <c r="I29" s="28">
        <f t="shared" si="38"/>
        <v>1.3206688710024173E-2</v>
      </c>
      <c r="J29" s="28">
        <f t="shared" si="39"/>
        <v>0</v>
      </c>
      <c r="K29" s="28">
        <f t="shared" si="40"/>
        <v>1.3200923569741008E-2</v>
      </c>
      <c r="L29" s="39">
        <f t="shared" si="33"/>
        <v>15.630508222486926</v>
      </c>
      <c r="M29" s="39">
        <f t="shared" si="32"/>
        <v>74.770950796785613</v>
      </c>
      <c r="N29" s="39">
        <f t="shared" si="34"/>
        <v>18.417458232476889</v>
      </c>
      <c r="O29" s="26">
        <f t="shared" si="34"/>
        <v>398.74679487179492</v>
      </c>
      <c r="P29" s="39">
        <f t="shared" si="34"/>
        <v>18.582310026736167</v>
      </c>
      <c r="Q29" s="28">
        <f t="shared" si="41"/>
        <v>7.0129828644758252E-3</v>
      </c>
      <c r="R29" s="28">
        <f t="shared" si="42"/>
        <v>-7.606450125638653E-3</v>
      </c>
      <c r="S29" s="28">
        <f t="shared" si="43"/>
        <v>2.8906275566491502E-3</v>
      </c>
      <c r="T29" s="28">
        <f t="shared" si="44"/>
        <v>0</v>
      </c>
      <c r="U29" s="28">
        <f t="shared" si="45"/>
        <v>2.7451589679881039E-3</v>
      </c>
      <c r="V29" s="16">
        <f t="shared" ref="V29:V32" si="54">SUMIF($BA$58:$BA$393,$A29,L$58:L$393)</f>
        <v>10716225.013350124</v>
      </c>
      <c r="W29" s="16">
        <f t="shared" ref="W29:W32" si="55">SUMIF($BA$58:$BA$393,$A29,M$58:M$393)</f>
        <v>2535186.828422138</v>
      </c>
      <c r="X29" s="16">
        <f t="shared" ref="X29:X32" si="56">SUMIF($BA$58:$BA$393,$A29,N$58:N$393)</f>
        <v>13251411.841772262</v>
      </c>
      <c r="Y29" s="16">
        <f t="shared" ref="Y29:Y32" si="57">SUMIF($BA$58:$BA$393,$A29,O$58:O$393)</f>
        <v>124409.00000000001</v>
      </c>
      <c r="Z29" s="16">
        <f t="shared" ref="Z29:Z32" si="58">SUMIF($BA$58:$BA$393,$A29,P$58:P$393)</f>
        <v>13375820.841772262</v>
      </c>
      <c r="AA29" s="28">
        <f t="shared" si="46"/>
        <v>2.0816867252539062E-2</v>
      </c>
      <c r="AB29" s="28">
        <f t="shared" si="47"/>
        <v>-2.7795656234329558E-3</v>
      </c>
      <c r="AC29" s="28">
        <f t="shared" si="48"/>
        <v>1.6216534350279588E-2</v>
      </c>
      <c r="AD29" s="28">
        <f t="shared" si="49"/>
        <v>0</v>
      </c>
      <c r="AE29" s="28">
        <f t="shared" si="50"/>
        <v>1.6063280935809887E-2</v>
      </c>
      <c r="AG29" s="4">
        <f t="shared" si="51"/>
        <v>772.5755410213751</v>
      </c>
      <c r="AH29" s="4">
        <f t="shared" si="52"/>
        <v>13.676392572944224</v>
      </c>
      <c r="BA29" s="22"/>
    </row>
    <row r="30" spans="1:53" x14ac:dyDescent="0.3">
      <c r="A30" s="27">
        <v>2036</v>
      </c>
      <c r="B30" s="16">
        <f>+B369</f>
        <v>58263.524155570689</v>
      </c>
      <c r="C30" s="16">
        <f t="shared" ref="C30:F30" si="59">+C369</f>
        <v>2845.46949602122</v>
      </c>
      <c r="D30" s="16">
        <f t="shared" si="59"/>
        <v>61108.993651591911</v>
      </c>
      <c r="E30" s="16">
        <f t="shared" si="59"/>
        <v>26</v>
      </c>
      <c r="F30" s="16">
        <f t="shared" si="59"/>
        <v>61134.993651591911</v>
      </c>
      <c r="G30" s="28">
        <f t="shared" si="36"/>
        <v>1.3475524894189128E-2</v>
      </c>
      <c r="H30" s="28">
        <f t="shared" si="37"/>
        <v>4.8295874992740906E-3</v>
      </c>
      <c r="I30" s="28">
        <f t="shared" si="38"/>
        <v>1.3069635435015492E-2</v>
      </c>
      <c r="J30" s="28">
        <f t="shared" si="39"/>
        <v>0</v>
      </c>
      <c r="K30" s="28">
        <f t="shared" si="40"/>
        <v>1.3064004456963207E-2</v>
      </c>
      <c r="L30" s="39">
        <f t="shared" si="33"/>
        <v>15.740050091530156</v>
      </c>
      <c r="M30" s="39">
        <f t="shared" si="32"/>
        <v>74.205685524327535</v>
      </c>
      <c r="N30" s="39">
        <f t="shared" si="34"/>
        <v>18.47261773434408</v>
      </c>
      <c r="O30" s="26">
        <f t="shared" si="34"/>
        <v>398.74679487179492</v>
      </c>
      <c r="P30" s="39">
        <f t="shared" si="34"/>
        <v>18.635307876671767</v>
      </c>
      <c r="Q30" s="28">
        <f t="shared" si="41"/>
        <v>7.0082090411902609E-3</v>
      </c>
      <c r="R30" s="28">
        <f t="shared" si="42"/>
        <v>-7.5599583318710639E-3</v>
      </c>
      <c r="S30" s="28">
        <f t="shared" si="43"/>
        <v>2.9949573481276026E-3</v>
      </c>
      <c r="T30" s="28">
        <f t="shared" si="44"/>
        <v>0</v>
      </c>
      <c r="U30" s="28">
        <f t="shared" si="45"/>
        <v>2.8520592896872365E-3</v>
      </c>
      <c r="V30" s="16">
        <f t="shared" si="54"/>
        <v>10937617.56809474</v>
      </c>
      <c r="W30" s="16">
        <f t="shared" si="55"/>
        <v>2528202.042806901</v>
      </c>
      <c r="X30" s="16">
        <f t="shared" si="56"/>
        <v>13465819.610901643</v>
      </c>
      <c r="Y30" s="16">
        <f t="shared" si="57"/>
        <v>124409.00000000001</v>
      </c>
      <c r="Z30" s="16">
        <f t="shared" si="58"/>
        <v>13590228.610901643</v>
      </c>
      <c r="AA30" s="28">
        <f t="shared" si="46"/>
        <v>2.0659565702363381E-2</v>
      </c>
      <c r="AB30" s="28">
        <f t="shared" si="47"/>
        <v>-2.7551364408059387E-3</v>
      </c>
      <c r="AC30" s="28">
        <f t="shared" si="48"/>
        <v>1.6179994380184137E-2</v>
      </c>
      <c r="AD30" s="28">
        <f t="shared" si="49"/>
        <v>0</v>
      </c>
      <c r="AE30" s="28">
        <f t="shared" si="50"/>
        <v>1.602950365930389E-2</v>
      </c>
      <c r="AG30" s="4">
        <f t="shared" si="51"/>
        <v>774.69218633923447</v>
      </c>
      <c r="AH30" s="4">
        <f t="shared" si="52"/>
        <v>13.676392572944224</v>
      </c>
      <c r="BA30" s="22"/>
    </row>
    <row r="31" spans="1:53" x14ac:dyDescent="0.3">
      <c r="A31" s="27">
        <v>2037</v>
      </c>
      <c r="B31" s="16">
        <f>+B381</f>
        <v>59036.099696592064</v>
      </c>
      <c r="C31" s="16">
        <f t="shared" ref="C31:F31" si="60">+C381</f>
        <v>2859.1458885941643</v>
      </c>
      <c r="D31" s="16">
        <f t="shared" si="60"/>
        <v>61895.245585186225</v>
      </c>
      <c r="E31" s="16">
        <f t="shared" si="60"/>
        <v>26</v>
      </c>
      <c r="F31" s="16">
        <f t="shared" si="60"/>
        <v>61921.245585186225</v>
      </c>
      <c r="G31" s="28">
        <f t="shared" si="36"/>
        <v>1.3260020780042403E-2</v>
      </c>
      <c r="H31" s="28">
        <f t="shared" si="37"/>
        <v>4.8063746921440664E-3</v>
      </c>
      <c r="I31" s="28">
        <f t="shared" si="38"/>
        <v>1.286638654331429E-2</v>
      </c>
      <c r="J31" s="28">
        <f t="shared" si="39"/>
        <v>0</v>
      </c>
      <c r="K31" s="28">
        <f t="shared" si="40"/>
        <v>1.2860914619132302E-2</v>
      </c>
      <c r="L31" s="39">
        <f t="shared" si="33"/>
        <v>15.848212178264829</v>
      </c>
      <c r="M31" s="39">
        <f t="shared" si="32"/>
        <v>73.624748555856286</v>
      </c>
      <c r="N31" s="39">
        <f t="shared" si="34"/>
        <v>18.526899286554233</v>
      </c>
      <c r="O31" s="26">
        <f t="shared" si="34"/>
        <v>398.74679487179492</v>
      </c>
      <c r="P31" s="39">
        <f t="shared" si="34"/>
        <v>18.68748811838589</v>
      </c>
      <c r="Q31" s="28">
        <f t="shared" si="41"/>
        <v>6.8717752552056588E-3</v>
      </c>
      <c r="R31" s="28">
        <f t="shared" si="42"/>
        <v>-7.8287393259213189E-3</v>
      </c>
      <c r="S31" s="28">
        <f t="shared" si="43"/>
        <v>2.9384872783477789E-3</v>
      </c>
      <c r="T31" s="28">
        <f t="shared" si="44"/>
        <v>0</v>
      </c>
      <c r="U31" s="28">
        <f t="shared" si="45"/>
        <v>2.800074034700728E-3</v>
      </c>
      <c r="V31" s="16">
        <f t="shared" si="54"/>
        <v>11159739.256068315</v>
      </c>
      <c r="W31" s="16">
        <f t="shared" si="55"/>
        <v>2520489.7528457283</v>
      </c>
      <c r="X31" s="16">
        <f t="shared" si="56"/>
        <v>13680229.008914042</v>
      </c>
      <c r="Y31" s="16">
        <f t="shared" si="57"/>
        <v>124409.00000000001</v>
      </c>
      <c r="Z31" s="16">
        <f t="shared" si="58"/>
        <v>13804638.008914042</v>
      </c>
      <c r="AA31" s="28">
        <f t="shared" si="46"/>
        <v>2.0308050321809601E-2</v>
      </c>
      <c r="AB31" s="28">
        <f t="shared" si="47"/>
        <v>-3.050503808868954E-3</v>
      </c>
      <c r="AC31" s="28">
        <f t="shared" si="48"/>
        <v>1.5922491479005041E-2</v>
      </c>
      <c r="AD31" s="28">
        <f t="shared" si="49"/>
        <v>0</v>
      </c>
      <c r="AE31" s="28">
        <f t="shared" si="50"/>
        <v>1.5776732250140979E-2</v>
      </c>
      <c r="AG31" s="4">
        <f t="shared" si="51"/>
        <v>772.5755410213751</v>
      </c>
      <c r="AH31" s="4">
        <f t="shared" si="52"/>
        <v>13.676392572944224</v>
      </c>
      <c r="BA31" s="22"/>
    </row>
    <row r="32" spans="1:53" x14ac:dyDescent="0.3">
      <c r="A32" s="27">
        <v>2038</v>
      </c>
      <c r="B32" s="16">
        <f>+B393</f>
        <v>59808.675237613439</v>
      </c>
      <c r="C32" s="16">
        <f t="shared" ref="C32:F32" si="61">+C393</f>
        <v>2872.8222811671089</v>
      </c>
      <c r="D32" s="16">
        <f t="shared" si="61"/>
        <v>62681.497518780547</v>
      </c>
      <c r="E32" s="16">
        <f t="shared" si="61"/>
        <v>26</v>
      </c>
      <c r="F32" s="16">
        <f t="shared" si="61"/>
        <v>62707.497518780547</v>
      </c>
      <c r="G32" s="28">
        <f t="shared" si="36"/>
        <v>1.3086493602929794E-2</v>
      </c>
      <c r="H32" s="28">
        <f t="shared" si="37"/>
        <v>4.7833839565525338E-3</v>
      </c>
      <c r="I32" s="28">
        <f t="shared" si="38"/>
        <v>1.270294553581186E-2</v>
      </c>
      <c r="J32" s="28">
        <f t="shared" si="39"/>
        <v>0</v>
      </c>
      <c r="K32" s="28">
        <f t="shared" si="40"/>
        <v>1.2697611718948121E-2</v>
      </c>
      <c r="L32" s="39">
        <f t="shared" si="33"/>
        <v>15.957063015744032</v>
      </c>
      <c r="M32" s="39">
        <f t="shared" si="32"/>
        <v>73.051647092115658</v>
      </c>
      <c r="N32" s="39">
        <f t="shared" si="34"/>
        <v>18.583265906928244</v>
      </c>
      <c r="O32" s="26">
        <f t="shared" si="34"/>
        <v>398.74679487179492</v>
      </c>
      <c r="P32" s="39">
        <f t="shared" si="34"/>
        <v>18.741806011185489</v>
      </c>
      <c r="Q32" s="28">
        <f t="shared" si="41"/>
        <v>6.8683354472303115E-3</v>
      </c>
      <c r="R32" s="28">
        <f t="shared" si="42"/>
        <v>-7.7840872122753035E-3</v>
      </c>
      <c r="S32" s="28">
        <f t="shared" si="43"/>
        <v>3.042420617837438E-3</v>
      </c>
      <c r="T32" s="28">
        <f t="shared" si="44"/>
        <v>0</v>
      </c>
      <c r="U32" s="28">
        <f t="shared" si="45"/>
        <v>2.9066449410157791E-3</v>
      </c>
      <c r="V32" s="16">
        <f t="shared" si="54"/>
        <v>11384324.527892621</v>
      </c>
      <c r="W32" s="16">
        <f t="shared" si="55"/>
        <v>2512859.0368367149</v>
      </c>
      <c r="X32" s="16">
        <f t="shared" si="56"/>
        <v>13897183.564729337</v>
      </c>
      <c r="Y32" s="16">
        <f t="shared" si="57"/>
        <v>124409.00000000001</v>
      </c>
      <c r="Z32" s="16">
        <f t="shared" si="58"/>
        <v>14021592.564729337</v>
      </c>
      <c r="AA32" s="28">
        <f t="shared" si="46"/>
        <v>2.0124598493838741E-2</v>
      </c>
      <c r="AB32" s="28">
        <f t="shared" si="47"/>
        <v>-3.0274735298558841E-3</v>
      </c>
      <c r="AC32" s="28">
        <f t="shared" si="48"/>
        <v>1.5858985670044401E-2</v>
      </c>
      <c r="AD32" s="28">
        <f t="shared" si="49"/>
        <v>0</v>
      </c>
      <c r="AE32" s="28">
        <f t="shared" si="50"/>
        <v>1.57160626504802E-2</v>
      </c>
      <c r="AG32" s="4">
        <f t="shared" si="51"/>
        <v>772.5755410213751</v>
      </c>
      <c r="AH32" s="4">
        <f t="shared" si="52"/>
        <v>13.676392572944678</v>
      </c>
      <c r="BA32" s="22"/>
    </row>
    <row r="33" spans="1:53" x14ac:dyDescent="0.3">
      <c r="B33" s="36"/>
      <c r="C33" s="36"/>
      <c r="D33" s="36"/>
      <c r="E33" s="36"/>
      <c r="F33" s="36"/>
      <c r="J33" s="4"/>
      <c r="L33" s="38"/>
      <c r="M33" s="38"/>
      <c r="N33" s="38"/>
      <c r="O33" s="38"/>
      <c r="P33" s="38"/>
      <c r="V33" s="4"/>
      <c r="W33" s="4"/>
      <c r="X33" s="4"/>
      <c r="Y33" s="4"/>
      <c r="Z33" s="4"/>
      <c r="BA33" s="22"/>
    </row>
    <row r="34" spans="1:53" x14ac:dyDescent="0.3">
      <c r="A34" t="s">
        <v>15</v>
      </c>
      <c r="H34" s="4"/>
      <c r="I34" s="4"/>
      <c r="J34" s="4"/>
      <c r="K34" t="s">
        <v>15</v>
      </c>
      <c r="U34" t="s">
        <v>15</v>
      </c>
      <c r="BA34" s="22"/>
    </row>
    <row r="35" spans="1:53" x14ac:dyDescent="0.3">
      <c r="A35" s="13" t="s">
        <v>16</v>
      </c>
      <c r="B35" s="5">
        <f>_xlfn.RRI($A$11-$A$5,B5,B11)</f>
        <v>2.0999025745549682E-2</v>
      </c>
      <c r="C35" s="5">
        <f t="shared" ref="C35:F35" si="62">_xlfn.RRI($A$11-$A$5,C5,C11)</f>
        <v>7.171399565059744E-3</v>
      </c>
      <c r="D35" s="5">
        <f t="shared" si="62"/>
        <v>2.0179103162747181E-2</v>
      </c>
      <c r="E35" s="5">
        <f t="shared" si="62"/>
        <v>0.37188631371628489</v>
      </c>
      <c r="F35" s="5">
        <f t="shared" si="62"/>
        <v>2.0240189081733417E-2</v>
      </c>
      <c r="H35" s="4"/>
      <c r="I35" s="4"/>
      <c r="J35" s="4"/>
      <c r="K35" s="13" t="s">
        <v>16</v>
      </c>
      <c r="L35" s="5">
        <f ca="1">_xlfn.RRI($A$11-$A$5,L5,L11)</f>
        <v>1.1680084439575689E-2</v>
      </c>
      <c r="M35" s="5">
        <f t="shared" ref="M35:P35" ca="1" si="63">_xlfn.RRI($A$11-$A$5,M5,M11)</f>
        <v>2.460860273263421E-4</v>
      </c>
      <c r="N35" s="5">
        <f t="shared" ca="1" si="63"/>
        <v>4.9858175691814832E-3</v>
      </c>
      <c r="O35" s="5">
        <f t="shared" ca="1" si="63"/>
        <v>-0.3506911744580623</v>
      </c>
      <c r="P35" s="5">
        <f t="shared" ca="1" si="63"/>
        <v>2.4042278403224593E-3</v>
      </c>
      <c r="U35" s="13" t="s">
        <v>16</v>
      </c>
      <c r="V35" s="5">
        <f>_xlfn.RRI($A$11-$A$5,V5,V11)</f>
        <v>3.3824837276417163E-2</v>
      </c>
      <c r="W35" s="5">
        <f t="shared" ref="W35:Z35" si="64">_xlfn.RRI($A$11-$A$5,W5,W11)</f>
        <v>4.1067803251324531E-3</v>
      </c>
      <c r="X35" s="5">
        <f t="shared" si="64"/>
        <v>2.5901209909946932E-2</v>
      </c>
      <c r="Y35" s="5">
        <f t="shared" si="64"/>
        <v>-0.11360586055418687</v>
      </c>
      <c r="Z35" s="5">
        <f t="shared" si="64"/>
        <v>2.332574534454035E-2</v>
      </c>
      <c r="BA35" s="22"/>
    </row>
    <row r="36" spans="1:53" x14ac:dyDescent="0.3">
      <c r="A36" s="14" t="s">
        <v>18</v>
      </c>
      <c r="B36" s="5">
        <f>_xlfn.RRI($A$11-$A$8,B8,B11)</f>
        <v>1.7316779263268467E-2</v>
      </c>
      <c r="C36" s="5">
        <f t="shared" ref="C36:F36" si="65">_xlfn.RRI($A$11-$A$8,C8,C11)</f>
        <v>1.1182827969908882E-2</v>
      </c>
      <c r="D36" s="5">
        <f t="shared" si="65"/>
        <v>1.6965137380592799E-2</v>
      </c>
      <c r="E36" s="5">
        <f t="shared" si="65"/>
        <v>0.25992104989487319</v>
      </c>
      <c r="F36" s="5">
        <f t="shared" si="65"/>
        <v>1.7034625114323632E-2</v>
      </c>
      <c r="H36" s="4"/>
      <c r="I36" s="4"/>
      <c r="J36" s="4"/>
      <c r="K36" s="14" t="s">
        <v>18</v>
      </c>
      <c r="L36" s="5">
        <f t="shared" ref="L36:P36" ca="1" si="66">_xlfn.RRI($A$11-$A$8,L8,L11)</f>
        <v>2.3127206263056754E-2</v>
      </c>
      <c r="M36" s="5">
        <f t="shared" ca="1" si="66"/>
        <v>-7.344770393934108E-3</v>
      </c>
      <c r="N36" s="5">
        <f t="shared" ca="1" si="66"/>
        <v>1.2528745121196172E-2</v>
      </c>
      <c r="O36" s="5">
        <f t="shared" ca="1" si="66"/>
        <v>-0.27281435609116778</v>
      </c>
      <c r="P36" s="5">
        <f t="shared" ca="1" si="66"/>
        <v>1.1406408480437724E-2</v>
      </c>
      <c r="U36" s="14" t="s">
        <v>18</v>
      </c>
      <c r="V36" s="5">
        <f t="shared" ref="V36:Z36" si="67">_xlfn.RRI($A$11-$A$8,V8,V11)</f>
        <v>4.0048805706316859E-2</v>
      </c>
      <c r="W36" s="5">
        <f t="shared" si="67"/>
        <v>-3.7042854013720206E-3</v>
      </c>
      <c r="X36" s="5">
        <f t="shared" si="67"/>
        <v>2.8522972839445382E-2</v>
      </c>
      <c r="Y36" s="5">
        <f t="shared" si="67"/>
        <v>-5.4499023498204346E-2</v>
      </c>
      <c r="Z36" s="5">
        <f t="shared" si="67"/>
        <v>2.7459102051159867E-2</v>
      </c>
      <c r="BA36" s="22"/>
    </row>
    <row r="37" spans="1:53" x14ac:dyDescent="0.3">
      <c r="A37" s="14" t="s">
        <v>17</v>
      </c>
      <c r="B37" s="5">
        <f>_xlfn.RRI($A$17-$A$11,B11,B17)</f>
        <v>1.6804922288845781E-2</v>
      </c>
      <c r="C37" s="5">
        <f t="shared" ref="C37:F37" si="68">_xlfn.RRI($A$17-$A$11,C11,C17)</f>
        <v>2.9463159181928322E-3</v>
      </c>
      <c r="D37" s="5">
        <f t="shared" si="68"/>
        <v>1.6044327593548235E-2</v>
      </c>
      <c r="E37" s="5">
        <f t="shared" si="68"/>
        <v>4.4697507923277202E-2</v>
      </c>
      <c r="F37" s="5">
        <f t="shared" si="68"/>
        <v>1.6057620518107552E-2</v>
      </c>
      <c r="K37" s="14" t="s">
        <v>17</v>
      </c>
      <c r="L37" s="5">
        <f t="shared" ref="L37:P37" ca="1" si="69">_xlfn.RRI($A$17-$A$11,L11,L17)</f>
        <v>2.6462052472286945E-3</v>
      </c>
      <c r="M37" s="5">
        <f t="shared" ca="1" si="69"/>
        <v>8.7573403360687863E-3</v>
      </c>
      <c r="N37" s="5">
        <f t="shared" ca="1" si="69"/>
        <v>1.889849404614008E-3</v>
      </c>
      <c r="O37" s="5">
        <f t="shared" ca="1" si="69"/>
        <v>-2.1610366886470889E-2</v>
      </c>
      <c r="P37" s="5">
        <f t="shared" ca="1" si="69"/>
        <v>1.9640017102258156E-3</v>
      </c>
      <c r="U37" s="14" t="s">
        <v>17</v>
      </c>
      <c r="V37" s="5">
        <f t="shared" ref="V37:Z37" si="70">_xlfn.RRI($A$17-$A$11,V11,V17)</f>
        <v>2.0400577204009229E-2</v>
      </c>
      <c r="W37" s="5">
        <f t="shared" si="70"/>
        <v>1.4566811241139899E-2</v>
      </c>
      <c r="X37" s="5">
        <f t="shared" si="70"/>
        <v>1.8974890076102646E-2</v>
      </c>
      <c r="Y37" s="5">
        <f t="shared" si="70"/>
        <v>2.7176215117303171E-2</v>
      </c>
      <c r="Z37" s="5">
        <f t="shared" si="70"/>
        <v>1.9065462875056172E-2</v>
      </c>
      <c r="BA37" s="22"/>
    </row>
    <row r="38" spans="1:53" x14ac:dyDescent="0.3">
      <c r="A38" s="14" t="s">
        <v>22</v>
      </c>
      <c r="B38" s="5">
        <f>_xlfn.RRI($A$16-$A$11,B11,B16)</f>
        <v>1.6908806089246387E-2</v>
      </c>
      <c r="C38" s="5">
        <f t="shared" ref="C38:F38" si="71">_xlfn.RRI($A$16-$A$11,C11,C16)</f>
        <v>2.5055359357351037E-3</v>
      </c>
      <c r="D38" s="5">
        <f t="shared" si="71"/>
        <v>1.611403857835092E-2</v>
      </c>
      <c r="E38" s="5">
        <f t="shared" si="71"/>
        <v>5.387395206178347E-2</v>
      </c>
      <c r="F38" s="5">
        <f t="shared" si="71"/>
        <v>1.6131620399050917E-2</v>
      </c>
      <c r="H38" s="4"/>
      <c r="K38" s="14" t="s">
        <v>22</v>
      </c>
      <c r="L38" s="5">
        <f t="shared" ref="L38:P38" ca="1" si="72">_xlfn.RRI($A$16-$A$11,L11,L16)</f>
        <v>1.999998268378933E-3</v>
      </c>
      <c r="M38" s="5">
        <f t="shared" ca="1" si="72"/>
        <v>-4.284897812201427E-3</v>
      </c>
      <c r="N38" s="5">
        <f t="shared" ca="1" si="72"/>
        <v>-1.370534521210498E-3</v>
      </c>
      <c r="O38" s="5">
        <f t="shared" ca="1" si="72"/>
        <v>-1.2883163718480417E-2</v>
      </c>
      <c r="P38" s="5">
        <f t="shared" ca="1" si="72"/>
        <v>-1.1826617999127764E-3</v>
      </c>
      <c r="U38" s="14" t="s">
        <v>22</v>
      </c>
      <c r="V38" s="5">
        <f t="shared" ref="V38:Z38" si="73">_xlfn.RRI($A$16-$A$11,V11,V16)</f>
        <v>1.8456716180622168E-2</v>
      </c>
      <c r="W38" s="5">
        <f t="shared" si="73"/>
        <v>1.9046580687958059E-3</v>
      </c>
      <c r="X38" s="5">
        <f t="shared" si="73"/>
        <v>1.4467374336951666E-2</v>
      </c>
      <c r="Y38" s="5">
        <f t="shared" si="73"/>
        <v>3.2699449209017795E-2</v>
      </c>
      <c r="Z38" s="5">
        <f t="shared" si="73"/>
        <v>1.4671894619291859E-2</v>
      </c>
      <c r="BA38" s="22"/>
    </row>
    <row r="39" spans="1:53" x14ac:dyDescent="0.3">
      <c r="A39" s="14" t="s">
        <v>25</v>
      </c>
      <c r="B39" s="5">
        <f>_xlfn.RRI($A$27-$A$16,B16,B27)</f>
        <v>1.5103911200576192E-2</v>
      </c>
      <c r="C39" s="5">
        <f t="shared" ref="C39:F39" si="74">_xlfn.RRI($A$27-$A$16,C16,C27)</f>
        <v>5.0249514006472928E-3</v>
      </c>
      <c r="D39" s="5">
        <f t="shared" si="74"/>
        <v>1.4594372454323379E-2</v>
      </c>
      <c r="E39" s="5">
        <f t="shared" si="74"/>
        <v>0</v>
      </c>
      <c r="F39" s="5">
        <f t="shared" si="74"/>
        <v>1.4587322846223882E-2</v>
      </c>
      <c r="H39" s="4"/>
      <c r="K39" s="14" t="s">
        <v>25</v>
      </c>
      <c r="L39" s="5">
        <f t="shared" ref="L39:P39" ca="1" si="75">_xlfn.RRI($A$27-$A$16,L16,L27)</f>
        <v>7.2180795174832113E-3</v>
      </c>
      <c r="M39" s="5">
        <f t="shared" ca="1" si="75"/>
        <v>9.1766423511607798E-5</v>
      </c>
      <c r="N39" s="5">
        <f t="shared" ca="1" si="75"/>
        <v>3.8791045878157071E-3</v>
      </c>
      <c r="O39" s="5">
        <f t="shared" ca="1" si="75"/>
        <v>-6.0045714822374308E-3</v>
      </c>
      <c r="P39" s="5">
        <f t="shared" ca="1" si="75"/>
        <v>3.6787444912169676E-3</v>
      </c>
      <c r="U39" s="14" t="s">
        <v>25</v>
      </c>
      <c r="V39" s="5">
        <f t="shared" ref="V39:Z39" si="76">_xlfn.RRI($A$27-$A$16,V16,V27)</f>
        <v>2.3243293052479075E-2</v>
      </c>
      <c r="W39" s="5">
        <f t="shared" si="76"/>
        <v>4.9751662217851766E-3</v>
      </c>
      <c r="X39" s="5">
        <f t="shared" si="76"/>
        <v>1.9286294621853273E-2</v>
      </c>
      <c r="Y39" s="5">
        <f t="shared" si="76"/>
        <v>0</v>
      </c>
      <c r="Z39" s="5">
        <f t="shared" si="76"/>
        <v>1.9078463704736315E-2</v>
      </c>
      <c r="BA39" s="22"/>
    </row>
    <row r="40" spans="1:53" x14ac:dyDescent="0.3">
      <c r="A40" s="14" t="s">
        <v>24</v>
      </c>
      <c r="B40" s="5">
        <f>_xlfn.RRI($A$27-$A$11,B11,B27)</f>
        <v>1.5667596462121569E-2</v>
      </c>
      <c r="C40" s="5">
        <f t="shared" ref="C40:F40" si="77">_xlfn.RRI($A$27-$A$11,C11,C27)</f>
        <v>4.2369546632994304E-3</v>
      </c>
      <c r="D40" s="5">
        <f t="shared" si="77"/>
        <v>1.506902381386821E-2</v>
      </c>
      <c r="E40" s="5">
        <f t="shared" si="77"/>
        <v>1.6532947782218921E-2</v>
      </c>
      <c r="F40" s="5">
        <f t="shared" si="77"/>
        <v>1.5069663545191903E-2</v>
      </c>
      <c r="H40" s="4"/>
      <c r="K40" s="14" t="s">
        <v>24</v>
      </c>
      <c r="L40" s="5">
        <f t="shared" ref="L40:P40" ca="1" si="78">_xlfn.RRI($A$27-$A$11,L11,L27)</f>
        <v>5.5845166732904072E-3</v>
      </c>
      <c r="M40" s="5">
        <f t="shared" ca="1" si="78"/>
        <v>-1.2780037275219591E-3</v>
      </c>
      <c r="N40" s="5">
        <f t="shared" ca="1" si="78"/>
        <v>2.2356346921983405E-3</v>
      </c>
      <c r="O40" s="5">
        <f t="shared" ca="1" si="78"/>
        <v>-8.1592649262786088E-3</v>
      </c>
      <c r="P40" s="5">
        <f t="shared" ca="1" si="78"/>
        <v>2.1570186860786489E-3</v>
      </c>
      <c r="U40" s="14" t="s">
        <v>24</v>
      </c>
      <c r="V40" s="5">
        <f t="shared" ref="V40:Z40" si="79">_xlfn.RRI($A$27-$A$11,V11,V27)</f>
        <v>2.174507616074961E-2</v>
      </c>
      <c r="W40" s="5">
        <f t="shared" si="79"/>
        <v>4.0146229266253552E-3</v>
      </c>
      <c r="X40" s="5">
        <f t="shared" si="79"/>
        <v>1.7777928154016243E-2</v>
      </c>
      <c r="Y40" s="5">
        <f t="shared" si="79"/>
        <v>1.0105783980173255E-2</v>
      </c>
      <c r="Z40" s="5">
        <f t="shared" si="79"/>
        <v>1.7699359021289718E-2</v>
      </c>
      <c r="BA40" s="22"/>
    </row>
    <row r="41" spans="1:53" x14ac:dyDescent="0.3">
      <c r="A41" s="14"/>
      <c r="B41" s="5"/>
      <c r="C41" s="5"/>
      <c r="D41" s="5"/>
      <c r="E41" s="5"/>
      <c r="F41" s="5"/>
      <c r="H41" s="4"/>
      <c r="K41" s="14"/>
      <c r="L41" s="5"/>
      <c r="M41" s="5"/>
      <c r="N41" s="5"/>
      <c r="O41" s="5"/>
      <c r="P41" s="5"/>
      <c r="U41" s="14"/>
      <c r="V41" s="5"/>
      <c r="W41" s="5"/>
      <c r="X41" s="5"/>
      <c r="Y41" s="5"/>
      <c r="Z41" s="5"/>
      <c r="BA41" s="22"/>
    </row>
    <row r="42" spans="1:53" x14ac:dyDescent="0.3">
      <c r="A42" s="14"/>
      <c r="B42" s="5"/>
      <c r="C42" s="5"/>
      <c r="D42" s="5"/>
      <c r="E42" s="5"/>
      <c r="F42" s="5"/>
      <c r="H42" s="4"/>
      <c r="K42" s="14"/>
      <c r="L42" s="5"/>
      <c r="M42" s="5"/>
      <c r="N42" s="5"/>
      <c r="O42" s="5"/>
      <c r="P42" s="5"/>
      <c r="U42" s="14"/>
      <c r="V42" s="5"/>
      <c r="W42" s="5"/>
      <c r="X42" s="5"/>
      <c r="Y42" s="5"/>
      <c r="Z42" s="5"/>
      <c r="BA42" s="22"/>
    </row>
    <row r="43" spans="1:53" x14ac:dyDescent="0.3">
      <c r="A43" s="13" t="s">
        <v>40</v>
      </c>
      <c r="B43" s="5">
        <f>_xlfn.RRI($A$15-$A$5,B5,B15)</f>
        <v>1.8656922221336858E-2</v>
      </c>
      <c r="C43" s="5">
        <f t="shared" ref="C43:F43" si="80">_xlfn.RRI($A$15-$A$5,C5,C15)</f>
        <v>5.5540524500639066E-3</v>
      </c>
      <c r="D43" s="5">
        <f t="shared" si="80"/>
        <v>1.7897185884697686E-2</v>
      </c>
      <c r="E43" s="5">
        <f t="shared" si="80"/>
        <v>0.22591584437847079</v>
      </c>
      <c r="F43" s="5">
        <f t="shared" si="80"/>
        <v>1.7937526952880756E-2</v>
      </c>
      <c r="H43" s="4"/>
      <c r="K43" s="13" t="s">
        <v>40</v>
      </c>
      <c r="L43" s="5">
        <f ca="1">_xlfn.RRI($A$15-$A$5,L5,L15)</f>
        <v>8.1889870857014824E-3</v>
      </c>
      <c r="M43" s="5">
        <f t="shared" ref="M43:P43" ca="1" si="81">_xlfn.RRI($A$15-$A$5,M5,M15)</f>
        <v>-1.7855284626318801E-2</v>
      </c>
      <c r="N43" s="5">
        <f t="shared" ca="1" si="81"/>
        <v>-8.2946338399347841E-4</v>
      </c>
      <c r="O43" s="5">
        <f t="shared" ca="1" si="81"/>
        <v>-0.22396535576826382</v>
      </c>
      <c r="P43" s="5">
        <f t="shared" ca="1" si="81"/>
        <v>-2.1375219850633398E-3</v>
      </c>
      <c r="U43" s="13" t="s">
        <v>40</v>
      </c>
      <c r="V43" s="5">
        <f>_xlfn.RRI($A$15-$A$5,V5,V15)</f>
        <v>2.814507107084685E-2</v>
      </c>
      <c r="W43" s="5">
        <f t="shared" ref="W43:Z43" si="82">_xlfn.RRI($A$15-$A$5,W5,W15)</f>
        <v>-1.2630054686035508E-2</v>
      </c>
      <c r="X43" s="5">
        <f t="shared" si="82"/>
        <v>1.8099555270701062E-2</v>
      </c>
      <c r="Y43" s="5">
        <f t="shared" si="82"/>
        <v>-4.8646833849704918E-2</v>
      </c>
      <c r="Z43" s="5">
        <f t="shared" si="82"/>
        <v>1.6807198536849866E-2</v>
      </c>
      <c r="BA43" s="22"/>
    </row>
    <row r="44" spans="1:53" x14ac:dyDescent="0.3">
      <c r="A44" s="14" t="s">
        <v>41</v>
      </c>
      <c r="B44" s="5">
        <f>_xlfn.RRI($A$15-$A$11,B11,B15)</f>
        <v>1.5153836761792716E-2</v>
      </c>
      <c r="C44" s="5">
        <f t="shared" ref="C44:F44" si="83">_xlfn.RRI($A$15-$A$11,C11,C15)</f>
        <v>3.1329001981645899E-3</v>
      </c>
      <c r="D44" s="5">
        <f t="shared" si="83"/>
        <v>1.4483876678808461E-2</v>
      </c>
      <c r="E44" s="5">
        <f t="shared" si="83"/>
        <v>3.5558076341622114E-2</v>
      </c>
      <c r="F44" s="5">
        <f t="shared" si="83"/>
        <v>1.4493274586798055E-2</v>
      </c>
      <c r="H44" s="4"/>
      <c r="K44" s="14" t="s">
        <v>41</v>
      </c>
      <c r="L44" s="5">
        <f ca="1">_xlfn.RRI($A$15-$A$11,L11,L15)</f>
        <v>2.9749162771441906E-3</v>
      </c>
      <c r="M44" s="5">
        <f t="shared" ref="M44:P44" ca="1" si="84">_xlfn.RRI($A$15-$A$11,M11,M15)</f>
        <v>-4.4394986735598163E-2</v>
      </c>
      <c r="N44" s="5">
        <f t="shared" ca="1" si="84"/>
        <v>-9.4893524780391703E-3</v>
      </c>
      <c r="O44" s="5">
        <f t="shared" ca="1" si="84"/>
        <v>1.3971656724989234E-2</v>
      </c>
      <c r="P44" s="5">
        <f t="shared" ca="1" si="84"/>
        <v>-8.9115920936156945E-3</v>
      </c>
      <c r="U44" s="14" t="s">
        <v>41</v>
      </c>
      <c r="V44" s="5">
        <f>_xlfn.RRI($A$15-$A$11,V11,V15)</f>
        <v>1.9683876149263257E-2</v>
      </c>
      <c r="W44" s="5">
        <f t="shared" ref="W44:Z44" si="85">_xlfn.RRI($A$15-$A$11,W11,W15)</f>
        <v>-3.7213683482690163E-2</v>
      </c>
      <c r="X44" s="5">
        <f t="shared" si="85"/>
        <v>6.5081742823862587E-3</v>
      </c>
      <c r="Y44" s="5">
        <f t="shared" si="85"/>
        <v>5.7825679695848953E-2</v>
      </c>
      <c r="Z44" s="5">
        <f t="shared" si="85"/>
        <v>7.1071510406390814E-3</v>
      </c>
      <c r="AA44" s="4"/>
      <c r="BA44" s="22"/>
    </row>
    <row r="45" spans="1:53" x14ac:dyDescent="0.3">
      <c r="A45" s="14" t="s">
        <v>17</v>
      </c>
      <c r="B45" s="5">
        <f>_xlfn.RRI($A$17-$A$11,B11,B17)</f>
        <v>1.6804922288845781E-2</v>
      </c>
      <c r="C45" s="5">
        <f t="shared" ref="C45:F45" si="86">_xlfn.RRI($A$17-$A$11,C11,C17)</f>
        <v>2.9463159181928322E-3</v>
      </c>
      <c r="D45" s="5">
        <f t="shared" si="86"/>
        <v>1.6044327593548235E-2</v>
      </c>
      <c r="E45" s="5">
        <f t="shared" si="86"/>
        <v>4.4697507923277202E-2</v>
      </c>
      <c r="F45" s="5">
        <f t="shared" si="86"/>
        <v>1.6057620518107552E-2</v>
      </c>
      <c r="H45" s="4"/>
      <c r="K45" s="14" t="s">
        <v>17</v>
      </c>
      <c r="L45" s="5">
        <f ca="1">_xlfn.RRI($A$17-$A$11,L11,L17)</f>
        <v>2.6462052472286945E-3</v>
      </c>
      <c r="M45" s="5">
        <f t="shared" ref="M45:P45" ca="1" si="87">_xlfn.RRI($A$17-$A$11,M11,M17)</f>
        <v>8.7573403360687863E-3</v>
      </c>
      <c r="N45" s="5">
        <f t="shared" ca="1" si="87"/>
        <v>1.889849404614008E-3</v>
      </c>
      <c r="O45" s="5">
        <f t="shared" ca="1" si="87"/>
        <v>-2.1610366886470889E-2</v>
      </c>
      <c r="P45" s="5">
        <f t="shared" ca="1" si="87"/>
        <v>1.9640017102258156E-3</v>
      </c>
      <c r="U45" s="14" t="s">
        <v>17</v>
      </c>
      <c r="V45" s="5">
        <f>_xlfn.RRI($A$17-$A$11,V11,V17)</f>
        <v>2.0400577204009229E-2</v>
      </c>
      <c r="W45" s="5">
        <f t="shared" ref="W45:Z45" si="88">_xlfn.RRI($A$17-$A$11,W11,W17)</f>
        <v>1.4566811241139899E-2</v>
      </c>
      <c r="X45" s="5">
        <f t="shared" si="88"/>
        <v>1.8974890076102646E-2</v>
      </c>
      <c r="Y45" s="5">
        <f t="shared" si="88"/>
        <v>2.7176215117303171E-2</v>
      </c>
      <c r="Z45" s="5">
        <f t="shared" si="88"/>
        <v>1.9065462875056172E-2</v>
      </c>
      <c r="AA45" s="4"/>
      <c r="BA45" s="22"/>
    </row>
    <row r="46" spans="1:53" x14ac:dyDescent="0.3">
      <c r="A46" s="14" t="s">
        <v>22</v>
      </c>
      <c r="B46" s="5">
        <f>_xlfn.RRI($A$16-$A$11,B11,B16)</f>
        <v>1.6908806089246387E-2</v>
      </c>
      <c r="C46" s="5">
        <f t="shared" ref="C46:F46" si="89">_xlfn.RRI($A$16-$A$11,C11,C16)</f>
        <v>2.5055359357351037E-3</v>
      </c>
      <c r="D46" s="5">
        <f t="shared" si="89"/>
        <v>1.611403857835092E-2</v>
      </c>
      <c r="E46" s="5">
        <f t="shared" si="89"/>
        <v>5.387395206178347E-2</v>
      </c>
      <c r="F46" s="5">
        <f t="shared" si="89"/>
        <v>1.6131620399050917E-2</v>
      </c>
      <c r="H46" s="4"/>
      <c r="K46" s="14" t="s">
        <v>22</v>
      </c>
      <c r="L46" s="5">
        <f ca="1">_xlfn.RRI($A$16-$A$11,L11,L16)</f>
        <v>1.999998268378933E-3</v>
      </c>
      <c r="M46" s="5">
        <f t="shared" ref="M46:P46" ca="1" si="90">_xlfn.RRI($A$16-$A$11,M11,M16)</f>
        <v>-4.284897812201427E-3</v>
      </c>
      <c r="N46" s="5">
        <f t="shared" ca="1" si="90"/>
        <v>-1.370534521210498E-3</v>
      </c>
      <c r="O46" s="5">
        <f t="shared" ca="1" si="90"/>
        <v>-1.2883163718480417E-2</v>
      </c>
      <c r="P46" s="5">
        <f t="shared" ca="1" si="90"/>
        <v>-1.1826617999127764E-3</v>
      </c>
      <c r="U46" s="14" t="s">
        <v>22</v>
      </c>
      <c r="V46" s="5">
        <f>_xlfn.RRI($A$16-$A$11,V11,V16)</f>
        <v>1.8456716180622168E-2</v>
      </c>
      <c r="W46" s="5">
        <f t="shared" ref="W46:Z46" si="91">_xlfn.RRI($A$16-$A$11,W11,W16)</f>
        <v>1.9046580687958059E-3</v>
      </c>
      <c r="X46" s="5">
        <f t="shared" si="91"/>
        <v>1.4467374336951666E-2</v>
      </c>
      <c r="Y46" s="5">
        <f t="shared" si="91"/>
        <v>3.2699449209017795E-2</v>
      </c>
      <c r="Z46" s="5">
        <f t="shared" si="91"/>
        <v>1.4671894619291859E-2</v>
      </c>
      <c r="AA46" s="4"/>
      <c r="BA46" s="22"/>
    </row>
    <row r="47" spans="1:53" x14ac:dyDescent="0.3">
      <c r="A47" s="14" t="s">
        <v>25</v>
      </c>
      <c r="B47" s="5">
        <f>_xlfn.RRI($A$27-$A$16,B16,B27)</f>
        <v>1.5103911200576192E-2</v>
      </c>
      <c r="C47" s="5">
        <f t="shared" ref="C47:F47" si="92">_xlfn.RRI($A$27-$A$16,C16,C27)</f>
        <v>5.0249514006472928E-3</v>
      </c>
      <c r="D47" s="5">
        <f t="shared" si="92"/>
        <v>1.4594372454323379E-2</v>
      </c>
      <c r="E47" s="5">
        <f t="shared" si="92"/>
        <v>0</v>
      </c>
      <c r="F47" s="5">
        <f t="shared" si="92"/>
        <v>1.4587322846223882E-2</v>
      </c>
      <c r="H47" s="4"/>
      <c r="K47" s="14" t="s">
        <v>25</v>
      </c>
      <c r="L47" s="5">
        <f ca="1">_xlfn.RRI($A$27-$A$16,L16,L27)</f>
        <v>7.2180795174832113E-3</v>
      </c>
      <c r="M47" s="5">
        <f t="shared" ref="M47:P47" ca="1" si="93">_xlfn.RRI($A$27-$A$16,M16,M27)</f>
        <v>9.1766423511607798E-5</v>
      </c>
      <c r="N47" s="5">
        <f t="shared" ca="1" si="93"/>
        <v>3.8791045878157071E-3</v>
      </c>
      <c r="O47" s="5">
        <f t="shared" ca="1" si="93"/>
        <v>-6.0045714822374308E-3</v>
      </c>
      <c r="P47" s="5">
        <f t="shared" ca="1" si="93"/>
        <v>3.6787444912169676E-3</v>
      </c>
      <c r="U47" s="14" t="s">
        <v>25</v>
      </c>
      <c r="V47" s="5">
        <f>_xlfn.RRI($A$27-$A$16,V16,V27)</f>
        <v>2.3243293052479075E-2</v>
      </c>
      <c r="W47" s="5">
        <f t="shared" ref="W47:Z47" si="94">_xlfn.RRI($A$27-$A$16,W16,W27)</f>
        <v>4.9751662217851766E-3</v>
      </c>
      <c r="X47" s="5">
        <f t="shared" si="94"/>
        <v>1.9286294621853273E-2</v>
      </c>
      <c r="Y47" s="5">
        <f t="shared" si="94"/>
        <v>0</v>
      </c>
      <c r="Z47" s="5">
        <f t="shared" si="94"/>
        <v>1.9078463704736315E-2</v>
      </c>
      <c r="AA47" s="4"/>
      <c r="BA47" s="22"/>
    </row>
    <row r="48" spans="1:53" x14ac:dyDescent="0.3">
      <c r="A48" s="14" t="s">
        <v>24</v>
      </c>
      <c r="B48" s="5">
        <f>_xlfn.RRI($A$27-$A$11,B11,B27)</f>
        <v>1.5667596462121569E-2</v>
      </c>
      <c r="C48" s="5">
        <f t="shared" ref="C48:F48" si="95">_xlfn.RRI($A$27-$A$11,C11,C27)</f>
        <v>4.2369546632994304E-3</v>
      </c>
      <c r="D48" s="5">
        <f t="shared" si="95"/>
        <v>1.506902381386821E-2</v>
      </c>
      <c r="E48" s="5">
        <f t="shared" si="95"/>
        <v>1.6532947782218921E-2</v>
      </c>
      <c r="F48" s="5">
        <f t="shared" si="95"/>
        <v>1.5069663545191903E-2</v>
      </c>
      <c r="H48" s="4"/>
      <c r="K48" s="14" t="s">
        <v>24</v>
      </c>
      <c r="L48" s="5">
        <f ca="1">_xlfn.RRI($A$27-$A$11,L11,L27)</f>
        <v>5.5845166732904072E-3</v>
      </c>
      <c r="M48" s="5">
        <f t="shared" ref="M48:P48" ca="1" si="96">_xlfn.RRI($A$27-$A$11,M11,M27)</f>
        <v>-1.2780037275219591E-3</v>
      </c>
      <c r="N48" s="5">
        <f t="shared" ca="1" si="96"/>
        <v>2.2356346921983405E-3</v>
      </c>
      <c r="O48" s="5">
        <f t="shared" ca="1" si="96"/>
        <v>-8.1592649262786088E-3</v>
      </c>
      <c r="P48" s="5">
        <f t="shared" ca="1" si="96"/>
        <v>2.1570186860786489E-3</v>
      </c>
      <c r="U48" s="14" t="s">
        <v>24</v>
      </c>
      <c r="V48" s="5">
        <f>_xlfn.RRI($A$27-$A$11,V11,V27)</f>
        <v>2.174507616074961E-2</v>
      </c>
      <c r="W48" s="5">
        <f t="shared" ref="W48:Z48" si="97">_xlfn.RRI($A$27-$A$11,W11,W27)</f>
        <v>4.0146229266253552E-3</v>
      </c>
      <c r="X48" s="5">
        <f t="shared" si="97"/>
        <v>1.7777928154016243E-2</v>
      </c>
      <c r="Y48" s="5">
        <f t="shared" si="97"/>
        <v>1.0105783980173255E-2</v>
      </c>
      <c r="Z48" s="5">
        <f t="shared" si="97"/>
        <v>1.7699359021289718E-2</v>
      </c>
      <c r="AA48" s="4"/>
      <c r="BA48" s="22"/>
    </row>
    <row r="49" spans="1:53" x14ac:dyDescent="0.3">
      <c r="A49" s="14"/>
      <c r="B49" s="5"/>
      <c r="C49" s="5"/>
      <c r="D49" s="5"/>
      <c r="E49" s="5"/>
      <c r="F49" s="5"/>
      <c r="H49" s="4"/>
      <c r="K49" s="14"/>
      <c r="L49" s="5"/>
      <c r="M49" s="5"/>
      <c r="N49" s="5"/>
      <c r="O49" s="5"/>
      <c r="P49" s="5"/>
      <c r="U49" s="14"/>
      <c r="V49" s="5"/>
      <c r="W49" s="5"/>
      <c r="X49" s="5"/>
      <c r="Y49" s="5"/>
      <c r="Z49" s="40"/>
      <c r="AA49" s="4"/>
      <c r="BA49" s="22"/>
    </row>
    <row r="50" spans="1:53" x14ac:dyDescent="0.3">
      <c r="A50" s="14"/>
      <c r="B50" s="5"/>
      <c r="C50" s="5"/>
      <c r="D50" s="5"/>
      <c r="E50" s="5"/>
      <c r="F50" s="5"/>
      <c r="H50" s="4"/>
      <c r="K50" s="14"/>
      <c r="L50" s="5"/>
      <c r="M50" s="5"/>
      <c r="N50" s="5"/>
      <c r="O50" s="5"/>
      <c r="P50" s="5"/>
      <c r="U50" s="14"/>
      <c r="V50" s="5"/>
      <c r="W50" s="5"/>
      <c r="X50" s="5"/>
      <c r="Y50" s="5"/>
      <c r="Z50" s="40"/>
      <c r="AA50" s="4"/>
      <c r="BA50" s="22"/>
    </row>
    <row r="51" spans="1:53" x14ac:dyDescent="0.3">
      <c r="A51" s="14"/>
      <c r="B51" s="5"/>
      <c r="C51" s="5"/>
      <c r="D51" s="5"/>
      <c r="E51" s="5"/>
      <c r="F51" s="5"/>
      <c r="H51" s="4"/>
      <c r="K51" s="14"/>
      <c r="L51" s="5"/>
      <c r="M51" s="5"/>
      <c r="N51" s="5"/>
      <c r="O51" s="5"/>
      <c r="P51" s="5"/>
      <c r="U51" s="14"/>
      <c r="V51" s="5"/>
      <c r="W51" s="5"/>
      <c r="X51" s="5"/>
      <c r="Y51" s="5"/>
      <c r="Z51" s="40"/>
      <c r="AA51" s="4"/>
      <c r="BA51" s="22"/>
    </row>
    <row r="52" spans="1:53" x14ac:dyDescent="0.3">
      <c r="A52" s="14"/>
      <c r="B52" s="5"/>
      <c r="C52" s="5"/>
      <c r="D52" s="5"/>
      <c r="E52" s="5"/>
      <c r="F52" s="5"/>
      <c r="H52" s="4"/>
      <c r="K52" s="14"/>
      <c r="L52" s="5"/>
      <c r="M52" s="5"/>
      <c r="N52" s="5"/>
      <c r="O52" s="5"/>
      <c r="P52" s="5"/>
      <c r="U52" s="14"/>
      <c r="V52" s="5"/>
      <c r="W52" s="5"/>
      <c r="X52" s="5"/>
      <c r="Y52" s="5"/>
      <c r="Z52" s="40"/>
      <c r="AA52" s="4"/>
      <c r="BA52" s="22"/>
    </row>
    <row r="53" spans="1:53" x14ac:dyDescent="0.3">
      <c r="J53" s="4"/>
      <c r="Z53" s="36"/>
      <c r="AA53" s="4"/>
      <c r="BA53" s="22"/>
    </row>
    <row r="54" spans="1:53" x14ac:dyDescent="0.3">
      <c r="A54" s="1" t="s">
        <v>14</v>
      </c>
      <c r="J54" s="4"/>
      <c r="Z54" s="36"/>
      <c r="AA54" s="4"/>
      <c r="BA54" s="22"/>
    </row>
    <row r="55" spans="1:53" x14ac:dyDescent="0.3">
      <c r="Z55" s="36"/>
      <c r="AA55" s="4"/>
      <c r="BA55" s="22"/>
    </row>
    <row r="56" spans="1:53" x14ac:dyDescent="0.3">
      <c r="B56" s="101" t="s">
        <v>2</v>
      </c>
      <c r="C56" s="101"/>
      <c r="D56" s="101"/>
      <c r="E56" s="101"/>
      <c r="F56" s="101"/>
      <c r="G56" s="97" t="s">
        <v>7</v>
      </c>
      <c r="H56" s="98"/>
      <c r="I56" s="98"/>
      <c r="J56" s="98"/>
      <c r="K56" s="99"/>
      <c r="L56" s="100" t="s">
        <v>8</v>
      </c>
      <c r="M56" s="100"/>
      <c r="N56" s="100"/>
      <c r="O56" s="100"/>
      <c r="P56" s="100"/>
      <c r="BA56" s="22" t="s">
        <v>20</v>
      </c>
    </row>
    <row r="57" spans="1:53" x14ac:dyDescent="0.3">
      <c r="A57" s="2" t="s">
        <v>0</v>
      </c>
      <c r="B57" s="7" t="s">
        <v>3</v>
      </c>
      <c r="C57" s="7" t="s">
        <v>4</v>
      </c>
      <c r="D57" s="7" t="s">
        <v>6</v>
      </c>
      <c r="E57" s="7" t="s">
        <v>5</v>
      </c>
      <c r="F57" s="8" t="s">
        <v>11</v>
      </c>
      <c r="G57" s="9" t="s">
        <v>3</v>
      </c>
      <c r="H57" s="9" t="s">
        <v>4</v>
      </c>
      <c r="I57" s="9" t="s">
        <v>6</v>
      </c>
      <c r="J57" s="9" t="s">
        <v>5</v>
      </c>
      <c r="K57" s="10" t="s">
        <v>11</v>
      </c>
      <c r="L57" s="31" t="s">
        <v>3</v>
      </c>
      <c r="M57" s="31" t="s">
        <v>4</v>
      </c>
      <c r="N57" s="31" t="s">
        <v>6</v>
      </c>
      <c r="O57" s="31" t="s">
        <v>5</v>
      </c>
      <c r="P57" s="11" t="s">
        <v>11</v>
      </c>
      <c r="BA57" s="22" t="s">
        <v>21</v>
      </c>
    </row>
    <row r="58" spans="1:53" x14ac:dyDescent="0.3">
      <c r="A58" s="13">
        <v>40574</v>
      </c>
      <c r="B58" s="4">
        <f>+'Resumen-AP_mensual'!C4</f>
        <v>37447</v>
      </c>
      <c r="C58" s="4">
        <f>+'Resumen-AP_mensual'!D4</f>
        <v>2510</v>
      </c>
      <c r="D58" s="4">
        <f t="shared" ref="D58:D121" si="98">SUM(B58:C58)</f>
        <v>39957</v>
      </c>
      <c r="E58" s="4">
        <f>+'Resumen-AP_mensual'!E4</f>
        <v>3</v>
      </c>
      <c r="F58" s="4">
        <f t="shared" ref="F58:F121" si="99">SUM(D58:E58)</f>
        <v>39960</v>
      </c>
      <c r="G58" s="6">
        <f>+'Resumen-AP_mensual'!S4</f>
        <v>14.801641520014956</v>
      </c>
      <c r="H58" s="6">
        <f>+'Resumen-AP_mensual'!T4</f>
        <v>75.926434262948192</v>
      </c>
      <c r="I58" s="6">
        <f>+N58/D58</f>
        <v>18.641349951197537</v>
      </c>
      <c r="J58" s="4">
        <f>+'Resumen-AP_mensual'!U4</f>
        <v>4631</v>
      </c>
      <c r="K58" s="6">
        <f>+P58/F58</f>
        <v>18.987623123123125</v>
      </c>
      <c r="L58" s="4">
        <f t="shared" ref="L58:M121" si="100">B58*G58</f>
        <v>554277.07000000007</v>
      </c>
      <c r="M58" s="4">
        <f t="shared" si="100"/>
        <v>190575.34999999995</v>
      </c>
      <c r="N58" s="4">
        <f t="shared" ref="N58:N121" si="101">SUM(L58:M58)</f>
        <v>744852.42</v>
      </c>
      <c r="O58" s="4">
        <f>+J58*E58</f>
        <v>13893</v>
      </c>
      <c r="P58" s="4">
        <f t="shared" ref="P58:P121" si="102">SUM(N58:O58)</f>
        <v>758745.42</v>
      </c>
      <c r="Q58" s="41"/>
      <c r="R58" s="41"/>
      <c r="BA58" s="22">
        <f>YEAR(A58)</f>
        <v>2011</v>
      </c>
    </row>
    <row r="59" spans="1:53" x14ac:dyDescent="0.3">
      <c r="A59" s="13">
        <v>40602</v>
      </c>
      <c r="B59" s="4">
        <f>+'Resumen-AP_mensual'!C5</f>
        <v>37495</v>
      </c>
      <c r="C59" s="4">
        <f>+'Resumen-AP_mensual'!D5</f>
        <v>2512</v>
      </c>
      <c r="D59" s="4">
        <f t="shared" si="98"/>
        <v>40007</v>
      </c>
      <c r="E59" s="4">
        <f>+'Resumen-AP_mensual'!E5</f>
        <v>3</v>
      </c>
      <c r="F59" s="4">
        <f t="shared" si="99"/>
        <v>40010</v>
      </c>
      <c r="G59" s="6">
        <f>+'Resumen-AP_mensual'!S5</f>
        <v>13.830184824643288</v>
      </c>
      <c r="H59" s="6">
        <f>+'Resumen-AP_mensual'!T5</f>
        <v>79.416596337579634</v>
      </c>
      <c r="I59" s="6">
        <f t="shared" ref="I59:I122" si="103">+N59/D59</f>
        <v>17.948290799110158</v>
      </c>
      <c r="J59" s="6">
        <f>+'Resumen-AP_mensual'!U5</f>
        <v>6386.333333333333</v>
      </c>
      <c r="K59" s="6">
        <f t="shared" ref="K59:K122" si="104">+P59/F59</f>
        <v>18.425800299925022</v>
      </c>
      <c r="L59" s="4">
        <f t="shared" si="100"/>
        <v>518562.78000000009</v>
      </c>
      <c r="M59" s="4">
        <f t="shared" si="100"/>
        <v>199494.49000000005</v>
      </c>
      <c r="N59" s="4">
        <f t="shared" si="101"/>
        <v>718057.27000000014</v>
      </c>
      <c r="O59" s="4">
        <f t="shared" ref="O59:O122" si="105">+J59*E59</f>
        <v>19159</v>
      </c>
      <c r="P59" s="4">
        <f t="shared" si="102"/>
        <v>737216.27000000014</v>
      </c>
      <c r="Q59" s="41"/>
      <c r="R59" s="41"/>
      <c r="BA59" s="22">
        <f t="shared" ref="BA59:BA122" si="106">YEAR(A59)</f>
        <v>2011</v>
      </c>
    </row>
    <row r="60" spans="1:53" x14ac:dyDescent="0.3">
      <c r="A60" s="13">
        <v>40633</v>
      </c>
      <c r="B60" s="4">
        <f>+'Resumen-AP_mensual'!C6</f>
        <v>37536</v>
      </c>
      <c r="C60" s="4">
        <f>+'Resumen-AP_mensual'!D6</f>
        <v>2511</v>
      </c>
      <c r="D60" s="4">
        <f t="shared" si="98"/>
        <v>40047</v>
      </c>
      <c r="E60" s="4">
        <f>+'Resumen-AP_mensual'!E6</f>
        <v>3</v>
      </c>
      <c r="F60" s="4">
        <f t="shared" si="99"/>
        <v>40050</v>
      </c>
      <c r="G60" s="6">
        <f>+'Resumen-AP_mensual'!S6</f>
        <v>13.571253463341858</v>
      </c>
      <c r="H60" s="6">
        <f>+'Resumen-AP_mensual'!T6</f>
        <v>82.399267224213418</v>
      </c>
      <c r="I60" s="6">
        <f t="shared" si="103"/>
        <v>17.886861188103975</v>
      </c>
      <c r="J60" s="6">
        <f>+'Resumen-AP_mensual'!U6</f>
        <v>9871.6666666666661</v>
      </c>
      <c r="K60" s="6">
        <f t="shared" si="104"/>
        <v>18.624972034956301</v>
      </c>
      <c r="L60" s="4">
        <f t="shared" si="100"/>
        <v>509410.56999999995</v>
      </c>
      <c r="M60" s="4">
        <f t="shared" si="100"/>
        <v>206904.55999999988</v>
      </c>
      <c r="N60" s="4">
        <f t="shared" si="101"/>
        <v>716315.12999999989</v>
      </c>
      <c r="O60" s="4">
        <f t="shared" si="105"/>
        <v>29615</v>
      </c>
      <c r="P60" s="4">
        <f t="shared" si="102"/>
        <v>745930.12999999989</v>
      </c>
      <c r="Q60" s="41"/>
      <c r="R60" s="41"/>
      <c r="BA60" s="22">
        <f t="shared" si="106"/>
        <v>2011</v>
      </c>
    </row>
    <row r="61" spans="1:53" x14ac:dyDescent="0.3">
      <c r="A61" s="13">
        <v>40663</v>
      </c>
      <c r="B61" s="4">
        <f>+'Resumen-AP_mensual'!C7</f>
        <v>37545</v>
      </c>
      <c r="C61" s="4">
        <f>+'Resumen-AP_mensual'!D7</f>
        <v>2512</v>
      </c>
      <c r="D61" s="4">
        <f t="shared" si="98"/>
        <v>40057</v>
      </c>
      <c r="E61" s="4">
        <f>+'Resumen-AP_mensual'!E7</f>
        <v>3</v>
      </c>
      <c r="F61" s="4">
        <f t="shared" si="99"/>
        <v>40060</v>
      </c>
      <c r="G61" s="6">
        <f>+'Resumen-AP_mensual'!S7</f>
        <v>13.344348648288719</v>
      </c>
      <c r="H61" s="6">
        <f>+'Resumen-AP_mensual'!T7</f>
        <v>79.495497611464998</v>
      </c>
      <c r="I61" s="6">
        <f t="shared" si="103"/>
        <v>17.492729360661059</v>
      </c>
      <c r="J61" s="6">
        <f>+'Resumen-AP_mensual'!U7</f>
        <v>11068.333333333334</v>
      </c>
      <c r="K61" s="6">
        <f t="shared" si="104"/>
        <v>18.320301048427361</v>
      </c>
      <c r="L61" s="4">
        <f t="shared" si="100"/>
        <v>501013.56999999995</v>
      </c>
      <c r="M61" s="4">
        <f t="shared" si="100"/>
        <v>199692.69000000006</v>
      </c>
      <c r="N61" s="4">
        <f t="shared" si="101"/>
        <v>700706.26</v>
      </c>
      <c r="O61" s="4">
        <f t="shared" si="105"/>
        <v>33205</v>
      </c>
      <c r="P61" s="4">
        <f t="shared" si="102"/>
        <v>733911.26</v>
      </c>
      <c r="Q61" s="41"/>
      <c r="R61" s="41"/>
      <c r="BA61" s="22">
        <f t="shared" si="106"/>
        <v>2011</v>
      </c>
    </row>
    <row r="62" spans="1:53" x14ac:dyDescent="0.3">
      <c r="A62" s="13">
        <v>40694</v>
      </c>
      <c r="B62" s="4">
        <f>+'Resumen-AP_mensual'!C8</f>
        <v>37754</v>
      </c>
      <c r="C62" s="4">
        <f>+'Resumen-AP_mensual'!D8</f>
        <v>2514</v>
      </c>
      <c r="D62" s="4">
        <f t="shared" si="98"/>
        <v>40268</v>
      </c>
      <c r="E62" s="4">
        <f>+'Resumen-AP_mensual'!E8</f>
        <v>3</v>
      </c>
      <c r="F62" s="4">
        <f t="shared" si="99"/>
        <v>40271</v>
      </c>
      <c r="G62" s="6">
        <f>+'Resumen-AP_mensual'!S8</f>
        <v>12.90078216877682</v>
      </c>
      <c r="H62" s="6">
        <f>+'Resumen-AP_mensual'!T8</f>
        <v>79.439093078758972</v>
      </c>
      <c r="I62" s="6">
        <f t="shared" si="103"/>
        <v>17.05488253700209</v>
      </c>
      <c r="J62" s="6">
        <f>+'Resumen-AP_mensual'!U8</f>
        <v>8717.3333333333339</v>
      </c>
      <c r="K62" s="6">
        <f t="shared" si="104"/>
        <v>17.703012341387105</v>
      </c>
      <c r="L62" s="4">
        <f t="shared" si="100"/>
        <v>487056.13000000006</v>
      </c>
      <c r="M62" s="4">
        <f t="shared" si="100"/>
        <v>199709.88000000006</v>
      </c>
      <c r="N62" s="4">
        <f t="shared" si="101"/>
        <v>686766.01000000013</v>
      </c>
      <c r="O62" s="4">
        <f t="shared" si="105"/>
        <v>26152</v>
      </c>
      <c r="P62" s="4">
        <f t="shared" si="102"/>
        <v>712918.01000000013</v>
      </c>
      <c r="Q62" s="41"/>
      <c r="R62" s="41"/>
      <c r="BA62" s="22">
        <f t="shared" si="106"/>
        <v>2011</v>
      </c>
    </row>
    <row r="63" spans="1:53" x14ac:dyDescent="0.3">
      <c r="A63" s="13">
        <v>40724</v>
      </c>
      <c r="B63" s="4">
        <f>+'Resumen-AP_mensual'!C9</f>
        <v>37835</v>
      </c>
      <c r="C63" s="4">
        <f>+'Resumen-AP_mensual'!D9</f>
        <v>2514</v>
      </c>
      <c r="D63" s="4">
        <f t="shared" si="98"/>
        <v>40349</v>
      </c>
      <c r="E63" s="4">
        <f>+'Resumen-AP_mensual'!E9</f>
        <v>3</v>
      </c>
      <c r="F63" s="4">
        <f t="shared" si="99"/>
        <v>40352</v>
      </c>
      <c r="G63" s="6">
        <f>+'Resumen-AP_mensual'!S9</f>
        <v>12.574885159244088</v>
      </c>
      <c r="H63" s="6">
        <f>+'Resumen-AP_mensual'!T9</f>
        <v>75.679872712808276</v>
      </c>
      <c r="I63" s="6">
        <f t="shared" si="103"/>
        <v>16.506728295620711</v>
      </c>
      <c r="J63" s="6">
        <f>+'Resumen-AP_mensual'!U9</f>
        <v>13251.333333333334</v>
      </c>
      <c r="K63" s="6">
        <f t="shared" si="104"/>
        <v>17.490681502775576</v>
      </c>
      <c r="L63" s="4">
        <f t="shared" si="100"/>
        <v>475770.78000000009</v>
      </c>
      <c r="M63" s="4">
        <f t="shared" si="100"/>
        <v>190259.20000000001</v>
      </c>
      <c r="N63" s="4">
        <f t="shared" si="101"/>
        <v>666029.9800000001</v>
      </c>
      <c r="O63" s="4">
        <f t="shared" si="105"/>
        <v>39754</v>
      </c>
      <c r="P63" s="4">
        <f t="shared" si="102"/>
        <v>705783.9800000001</v>
      </c>
      <c r="Q63" s="41"/>
      <c r="R63" s="41"/>
      <c r="BA63" s="22">
        <f t="shared" si="106"/>
        <v>2011</v>
      </c>
    </row>
    <row r="64" spans="1:53" x14ac:dyDescent="0.3">
      <c r="A64" s="13">
        <v>40755</v>
      </c>
      <c r="B64" s="4">
        <f>+'Resumen-AP_mensual'!C10</f>
        <v>37837</v>
      </c>
      <c r="C64" s="4">
        <f>+'Resumen-AP_mensual'!D10</f>
        <v>2512</v>
      </c>
      <c r="D64" s="4">
        <f t="shared" si="98"/>
        <v>40349</v>
      </c>
      <c r="E64" s="4">
        <f>+'Resumen-AP_mensual'!E10</f>
        <v>3</v>
      </c>
      <c r="F64" s="4">
        <f t="shared" si="99"/>
        <v>40352</v>
      </c>
      <c r="G64" s="6">
        <f>+'Resumen-AP_mensual'!S10</f>
        <v>12.679129423580095</v>
      </c>
      <c r="H64" s="6">
        <f>+'Resumen-AP_mensual'!T10</f>
        <v>74.591488853503193</v>
      </c>
      <c r="I64" s="6">
        <f t="shared" si="103"/>
        <v>16.533595380306824</v>
      </c>
      <c r="J64" s="6">
        <f>+'Resumen-AP_mensual'!U10</f>
        <v>7464.666666666667</v>
      </c>
      <c r="K64" s="6">
        <f t="shared" si="104"/>
        <v>17.087332474226805</v>
      </c>
      <c r="L64" s="4">
        <f t="shared" si="100"/>
        <v>479740.22000000003</v>
      </c>
      <c r="M64" s="4">
        <f t="shared" si="100"/>
        <v>187373.82000000004</v>
      </c>
      <c r="N64" s="4">
        <f t="shared" si="101"/>
        <v>667114.04</v>
      </c>
      <c r="O64" s="4">
        <f t="shared" si="105"/>
        <v>22394</v>
      </c>
      <c r="P64" s="4">
        <f t="shared" si="102"/>
        <v>689508.04</v>
      </c>
      <c r="Q64" s="41"/>
      <c r="R64" s="41"/>
      <c r="BA64" s="22">
        <f t="shared" si="106"/>
        <v>2011</v>
      </c>
    </row>
    <row r="65" spans="1:53" x14ac:dyDescent="0.3">
      <c r="A65" s="13">
        <v>40786</v>
      </c>
      <c r="B65" s="4">
        <f>+'Resumen-AP_mensual'!C11</f>
        <v>37855</v>
      </c>
      <c r="C65" s="4">
        <f>+'Resumen-AP_mensual'!D11</f>
        <v>2514</v>
      </c>
      <c r="D65" s="4">
        <f t="shared" si="98"/>
        <v>40369</v>
      </c>
      <c r="E65" s="4">
        <f>+'Resumen-AP_mensual'!E11</f>
        <v>3</v>
      </c>
      <c r="F65" s="4">
        <f t="shared" si="99"/>
        <v>40372</v>
      </c>
      <c r="G65" s="6">
        <f>+'Resumen-AP_mensual'!S11</f>
        <v>11.943309206181484</v>
      </c>
      <c r="H65" s="6">
        <f>+'Resumen-AP_mensual'!T11</f>
        <v>74.228806682577584</v>
      </c>
      <c r="I65" s="6">
        <f t="shared" si="103"/>
        <v>15.822170229631652</v>
      </c>
      <c r="J65" s="6">
        <f>+'Resumen-AP_mensual'!U11</f>
        <v>3640.3333333333335</v>
      </c>
      <c r="K65" s="6">
        <f t="shared" si="104"/>
        <v>16.091503764985639</v>
      </c>
      <c r="L65" s="4">
        <f t="shared" si="100"/>
        <v>452113.97000000009</v>
      </c>
      <c r="M65" s="4">
        <f t="shared" si="100"/>
        <v>186611.22000000006</v>
      </c>
      <c r="N65" s="4">
        <f t="shared" si="101"/>
        <v>638725.19000000018</v>
      </c>
      <c r="O65" s="4">
        <f t="shared" si="105"/>
        <v>10921</v>
      </c>
      <c r="P65" s="4">
        <f t="shared" si="102"/>
        <v>649646.19000000018</v>
      </c>
      <c r="Q65" s="41"/>
      <c r="R65" s="41"/>
      <c r="BA65" s="22">
        <f t="shared" si="106"/>
        <v>2011</v>
      </c>
    </row>
    <row r="66" spans="1:53" x14ac:dyDescent="0.3">
      <c r="A66" s="13">
        <v>40816</v>
      </c>
      <c r="B66" s="4">
        <f>+'Resumen-AP_mensual'!C12</f>
        <v>37984</v>
      </c>
      <c r="C66" s="4">
        <f>+'Resumen-AP_mensual'!D12</f>
        <v>2514</v>
      </c>
      <c r="D66" s="4">
        <f t="shared" si="98"/>
        <v>40498</v>
      </c>
      <c r="E66" s="4">
        <f>+'Resumen-AP_mensual'!E12</f>
        <v>3</v>
      </c>
      <c r="F66" s="4">
        <f t="shared" si="99"/>
        <v>40501</v>
      </c>
      <c r="G66" s="6">
        <f>+'Resumen-AP_mensual'!S12</f>
        <v>12.352667965459139</v>
      </c>
      <c r="H66" s="6">
        <f>+'Resumen-AP_mensual'!T12</f>
        <v>71.400672235481295</v>
      </c>
      <c r="I66" s="6">
        <f t="shared" si="103"/>
        <v>16.018199170329396</v>
      </c>
      <c r="J66" s="6">
        <f>+'Resumen-AP_mensual'!U12</f>
        <v>2029.6666666666667</v>
      </c>
      <c r="K66" s="6">
        <f t="shared" si="104"/>
        <v>16.167354633218931</v>
      </c>
      <c r="L66" s="4">
        <f t="shared" si="100"/>
        <v>469203.73999999993</v>
      </c>
      <c r="M66" s="4">
        <f t="shared" si="100"/>
        <v>179501.28999999998</v>
      </c>
      <c r="N66" s="4">
        <f t="shared" si="101"/>
        <v>648705.02999999991</v>
      </c>
      <c r="O66" s="4">
        <f t="shared" si="105"/>
        <v>6089</v>
      </c>
      <c r="P66" s="4">
        <f t="shared" si="102"/>
        <v>654794.02999999991</v>
      </c>
      <c r="Q66" s="41"/>
      <c r="R66" s="41"/>
      <c r="BA66" s="22">
        <f t="shared" si="106"/>
        <v>2011</v>
      </c>
    </row>
    <row r="67" spans="1:53" x14ac:dyDescent="0.3">
      <c r="A67" s="13">
        <v>40847</v>
      </c>
      <c r="B67" s="4">
        <f>+'Resumen-AP_mensual'!C13</f>
        <v>37983</v>
      </c>
      <c r="C67" s="4">
        <f>+'Resumen-AP_mensual'!D13</f>
        <v>2513</v>
      </c>
      <c r="D67" s="4">
        <f t="shared" si="98"/>
        <v>40496</v>
      </c>
      <c r="E67" s="4">
        <f>+'Resumen-AP_mensual'!E13</f>
        <v>3</v>
      </c>
      <c r="F67" s="4">
        <f t="shared" si="99"/>
        <v>40499</v>
      </c>
      <c r="G67" s="6">
        <f>+'Resumen-AP_mensual'!S13</f>
        <v>12.765005397151358</v>
      </c>
      <c r="H67" s="6">
        <f>+'Resumen-AP_mensual'!T13</f>
        <v>74.408881814564253</v>
      </c>
      <c r="I67" s="6">
        <f t="shared" si="103"/>
        <v>16.590347688660607</v>
      </c>
      <c r="J67" s="6">
        <f>+'Resumen-AP_mensual'!U13</f>
        <v>1740</v>
      </c>
      <c r="K67" s="6">
        <f t="shared" si="104"/>
        <v>16.718010815081854</v>
      </c>
      <c r="L67" s="4">
        <f t="shared" si="100"/>
        <v>484853.2</v>
      </c>
      <c r="M67" s="4">
        <f t="shared" si="100"/>
        <v>186989.51999999996</v>
      </c>
      <c r="N67" s="4">
        <f t="shared" si="101"/>
        <v>671842.72</v>
      </c>
      <c r="O67" s="4">
        <f t="shared" si="105"/>
        <v>5220</v>
      </c>
      <c r="P67" s="4">
        <f t="shared" si="102"/>
        <v>677062.72</v>
      </c>
      <c r="Q67" s="41"/>
      <c r="R67" s="41"/>
      <c r="BA67" s="22">
        <f t="shared" si="106"/>
        <v>2011</v>
      </c>
    </row>
    <row r="68" spans="1:53" x14ac:dyDescent="0.3">
      <c r="A68" s="13">
        <v>40877</v>
      </c>
      <c r="B68" s="4">
        <f>+'Resumen-AP_mensual'!C14</f>
        <v>38114</v>
      </c>
      <c r="C68" s="4">
        <f>+'Resumen-AP_mensual'!D14</f>
        <v>2513</v>
      </c>
      <c r="D68" s="4">
        <f t="shared" si="98"/>
        <v>40627</v>
      </c>
      <c r="E68" s="4">
        <f>+'Resumen-AP_mensual'!E14</f>
        <v>3</v>
      </c>
      <c r="F68" s="4">
        <f t="shared" si="99"/>
        <v>40630</v>
      </c>
      <c r="G68" s="6">
        <f>+'Resumen-AP_mensual'!S14</f>
        <v>13.525466232880307</v>
      </c>
      <c r="H68" s="6">
        <f>+'Resumen-AP_mensual'!T14</f>
        <v>80.341774771189819</v>
      </c>
      <c r="I68" s="6">
        <f t="shared" si="103"/>
        <v>17.658416816402884</v>
      </c>
      <c r="J68" s="6">
        <f>+'Resumen-AP_mensual'!U14</f>
        <v>1867</v>
      </c>
      <c r="K68" s="6">
        <f t="shared" si="104"/>
        <v>17.794966773320208</v>
      </c>
      <c r="L68" s="4">
        <f t="shared" si="100"/>
        <v>515509.62</v>
      </c>
      <c r="M68" s="4">
        <f t="shared" si="100"/>
        <v>201898.88</v>
      </c>
      <c r="N68" s="4">
        <f t="shared" si="101"/>
        <v>717408.5</v>
      </c>
      <c r="O68" s="4">
        <f t="shared" si="105"/>
        <v>5601</v>
      </c>
      <c r="P68" s="4">
        <f t="shared" si="102"/>
        <v>723009.5</v>
      </c>
      <c r="Q68" s="41"/>
      <c r="R68" s="41"/>
      <c r="BA68" s="22">
        <f t="shared" si="106"/>
        <v>2011</v>
      </c>
    </row>
    <row r="69" spans="1:53" x14ac:dyDescent="0.3">
      <c r="A69" s="15">
        <v>40908</v>
      </c>
      <c r="B69" s="17">
        <f>+'Resumen-AP_mensual'!C15</f>
        <v>38510</v>
      </c>
      <c r="C69" s="17">
        <f>+'Resumen-AP_mensual'!D15</f>
        <v>2511</v>
      </c>
      <c r="D69" s="17">
        <f t="shared" si="98"/>
        <v>41021</v>
      </c>
      <c r="E69" s="17">
        <f>+'Resumen-AP_mensual'!E15</f>
        <v>3</v>
      </c>
      <c r="F69" s="17">
        <f t="shared" si="99"/>
        <v>41024</v>
      </c>
      <c r="G69" s="18">
        <f>+'Resumen-AP_mensual'!S15</f>
        <v>13.534121526876136</v>
      </c>
      <c r="H69" s="18">
        <f>+'Resumen-AP_mensual'!T15</f>
        <v>81.147232178414995</v>
      </c>
      <c r="I69" s="18">
        <f t="shared" si="103"/>
        <v>17.672892420955122</v>
      </c>
      <c r="J69" s="18">
        <f>+'Resumen-AP_mensual'!U15</f>
        <v>2127</v>
      </c>
      <c r="K69" s="18">
        <f t="shared" si="104"/>
        <v>17.827143135725432</v>
      </c>
      <c r="L69" s="17">
        <f t="shared" si="100"/>
        <v>521199.02</v>
      </c>
      <c r="M69" s="17">
        <f t="shared" si="100"/>
        <v>203760.70000000004</v>
      </c>
      <c r="N69" s="17">
        <f t="shared" si="101"/>
        <v>724959.72000000009</v>
      </c>
      <c r="O69" s="17">
        <f t="shared" si="105"/>
        <v>6381</v>
      </c>
      <c r="P69" s="17">
        <f t="shared" si="102"/>
        <v>731340.72000000009</v>
      </c>
      <c r="Q69" s="41"/>
      <c r="R69" s="41"/>
      <c r="BA69" s="22">
        <f t="shared" si="106"/>
        <v>2011</v>
      </c>
    </row>
    <row r="70" spans="1:53" x14ac:dyDescent="0.3">
      <c r="A70" s="13">
        <v>40939</v>
      </c>
      <c r="B70" s="4">
        <f>+'Resumen-AP_mensual'!C16</f>
        <v>38513</v>
      </c>
      <c r="C70" s="4">
        <f>+'Resumen-AP_mensual'!D16</f>
        <v>2510</v>
      </c>
      <c r="D70" s="4">
        <f t="shared" si="98"/>
        <v>41023</v>
      </c>
      <c r="E70" s="4">
        <f>+'Resumen-AP_mensual'!E16</f>
        <v>3</v>
      </c>
      <c r="F70" s="4">
        <f t="shared" si="99"/>
        <v>41026</v>
      </c>
      <c r="G70" s="6">
        <f>+'Resumen-AP_mensual'!S16</f>
        <v>15.404894710876846</v>
      </c>
      <c r="H70" s="6">
        <f>+'Resumen-AP_mensual'!T16</f>
        <v>91.295119521912355</v>
      </c>
      <c r="I70" s="6">
        <f t="shared" si="103"/>
        <v>20.048252443751064</v>
      </c>
      <c r="J70" s="6">
        <f>+'Resumen-AP_mensual'!U16</f>
        <v>3313.3333333333335</v>
      </c>
      <c r="K70" s="6">
        <f t="shared" si="104"/>
        <v>20.28907180812168</v>
      </c>
      <c r="L70" s="4">
        <f t="shared" si="100"/>
        <v>593288.71</v>
      </c>
      <c r="M70" s="4">
        <f t="shared" si="100"/>
        <v>229150.75</v>
      </c>
      <c r="N70" s="4">
        <f t="shared" si="101"/>
        <v>822439.46</v>
      </c>
      <c r="O70" s="4">
        <f t="shared" si="105"/>
        <v>9940</v>
      </c>
      <c r="P70" s="4">
        <f t="shared" si="102"/>
        <v>832379.46</v>
      </c>
      <c r="Q70" s="41"/>
      <c r="R70" s="41"/>
      <c r="BA70" s="22">
        <f t="shared" si="106"/>
        <v>2012</v>
      </c>
    </row>
    <row r="71" spans="1:53" x14ac:dyDescent="0.3">
      <c r="A71" s="13">
        <v>40968</v>
      </c>
      <c r="B71" s="4">
        <f>+'Resumen-AP_mensual'!C17</f>
        <v>38656</v>
      </c>
      <c r="C71" s="4">
        <f>+'Resumen-AP_mensual'!D17</f>
        <v>2514</v>
      </c>
      <c r="D71" s="4">
        <f t="shared" si="98"/>
        <v>41170</v>
      </c>
      <c r="E71" s="4">
        <f>+'Resumen-AP_mensual'!E17</f>
        <v>3</v>
      </c>
      <c r="F71" s="4">
        <f t="shared" si="99"/>
        <v>41173</v>
      </c>
      <c r="G71" s="6">
        <f>+'Resumen-AP_mensual'!S17</f>
        <v>14.472750155215232</v>
      </c>
      <c r="H71" s="6">
        <f>+'Resumen-AP_mensual'!T17</f>
        <v>97.810620525059676</v>
      </c>
      <c r="I71" s="6">
        <f t="shared" si="103"/>
        <v>19.561683993198933</v>
      </c>
      <c r="J71" s="6">
        <f>+'Resumen-AP_mensual'!U17</f>
        <v>4520.333333333333</v>
      </c>
      <c r="K71" s="6">
        <f t="shared" si="104"/>
        <v>19.889624996964031</v>
      </c>
      <c r="L71" s="4">
        <f t="shared" si="100"/>
        <v>559458.63</v>
      </c>
      <c r="M71" s="4">
        <f t="shared" si="100"/>
        <v>245895.90000000002</v>
      </c>
      <c r="N71" s="4">
        <f t="shared" si="101"/>
        <v>805354.53</v>
      </c>
      <c r="O71" s="4">
        <f t="shared" si="105"/>
        <v>13561</v>
      </c>
      <c r="P71" s="4">
        <f t="shared" si="102"/>
        <v>818915.53</v>
      </c>
      <c r="Q71" s="41"/>
      <c r="R71" s="41"/>
      <c r="BA71" s="22">
        <f t="shared" si="106"/>
        <v>2012</v>
      </c>
    </row>
    <row r="72" spans="1:53" x14ac:dyDescent="0.3">
      <c r="A72" s="13">
        <v>40999</v>
      </c>
      <c r="B72" s="4">
        <f>+'Resumen-AP_mensual'!C18</f>
        <v>38855</v>
      </c>
      <c r="C72" s="4">
        <f>+'Resumen-AP_mensual'!D18</f>
        <v>2549</v>
      </c>
      <c r="D72" s="4">
        <f t="shared" si="98"/>
        <v>41404</v>
      </c>
      <c r="E72" s="4">
        <f>+'Resumen-AP_mensual'!E18</f>
        <v>3</v>
      </c>
      <c r="F72" s="4">
        <f t="shared" si="99"/>
        <v>41407</v>
      </c>
      <c r="G72" s="6">
        <f>+'Resumen-AP_mensual'!S18</f>
        <v>13.985217089177711</v>
      </c>
      <c r="H72" s="6">
        <f>+'Resumen-AP_mensual'!T18</f>
        <v>80.360906237740267</v>
      </c>
      <c r="I72" s="6">
        <f t="shared" si="103"/>
        <v>18.071576659259975</v>
      </c>
      <c r="J72" s="6">
        <f>+'Resumen-AP_mensual'!U18</f>
        <v>3047</v>
      </c>
      <c r="K72" s="6">
        <f t="shared" si="104"/>
        <v>18.291027121018185</v>
      </c>
      <c r="L72" s="4">
        <f t="shared" si="100"/>
        <v>543395.61</v>
      </c>
      <c r="M72" s="4">
        <f t="shared" si="100"/>
        <v>204839.94999999995</v>
      </c>
      <c r="N72" s="4">
        <f t="shared" si="101"/>
        <v>748235.55999999994</v>
      </c>
      <c r="O72" s="4">
        <f t="shared" si="105"/>
        <v>9141</v>
      </c>
      <c r="P72" s="4">
        <f t="shared" si="102"/>
        <v>757376.55999999994</v>
      </c>
      <c r="Q72" s="41"/>
      <c r="R72" s="41"/>
      <c r="BA72" s="22">
        <f t="shared" si="106"/>
        <v>2012</v>
      </c>
    </row>
    <row r="73" spans="1:53" x14ac:dyDescent="0.3">
      <c r="A73" s="13">
        <v>41029</v>
      </c>
      <c r="B73" s="4">
        <f>+'Resumen-AP_mensual'!C19</f>
        <v>38869</v>
      </c>
      <c r="C73" s="4">
        <f>+'Resumen-AP_mensual'!D19</f>
        <v>2550</v>
      </c>
      <c r="D73" s="4">
        <f t="shared" si="98"/>
        <v>41419</v>
      </c>
      <c r="E73" s="4">
        <f>+'Resumen-AP_mensual'!E19</f>
        <v>3</v>
      </c>
      <c r="F73" s="4">
        <f t="shared" si="99"/>
        <v>41422</v>
      </c>
      <c r="G73" s="6">
        <f>+'Resumen-AP_mensual'!S19</f>
        <v>13.63475314517996</v>
      </c>
      <c r="H73" s="6">
        <f>+'Resumen-AP_mensual'!T19</f>
        <v>77.824592156862735</v>
      </c>
      <c r="I73" s="6">
        <f t="shared" si="103"/>
        <v>17.586661435573042</v>
      </c>
      <c r="J73" s="6">
        <f>+'Resumen-AP_mensual'!U19</f>
        <v>7689.666666666667</v>
      </c>
      <c r="K73" s="6">
        <f t="shared" si="104"/>
        <v>18.142313987735982</v>
      </c>
      <c r="L73" s="4">
        <f t="shared" si="100"/>
        <v>529969.21999999986</v>
      </c>
      <c r="M73" s="4">
        <f t="shared" si="100"/>
        <v>198452.70999999996</v>
      </c>
      <c r="N73" s="4">
        <f t="shared" si="101"/>
        <v>728421.92999999982</v>
      </c>
      <c r="O73" s="4">
        <f t="shared" si="105"/>
        <v>23069</v>
      </c>
      <c r="P73" s="4">
        <f t="shared" si="102"/>
        <v>751490.92999999982</v>
      </c>
      <c r="Q73" s="41"/>
      <c r="R73" s="41"/>
      <c r="BA73" s="22">
        <f t="shared" si="106"/>
        <v>2012</v>
      </c>
    </row>
    <row r="74" spans="1:53" x14ac:dyDescent="0.3">
      <c r="A74" s="13">
        <v>41060</v>
      </c>
      <c r="B74" s="4">
        <f>+'Resumen-AP_mensual'!C20</f>
        <v>39045</v>
      </c>
      <c r="C74" s="4">
        <f>+'Resumen-AP_mensual'!D20</f>
        <v>2551</v>
      </c>
      <c r="D74" s="4">
        <f t="shared" si="98"/>
        <v>41596</v>
      </c>
      <c r="E74" s="4">
        <f>+'Resumen-AP_mensual'!E20</f>
        <v>3</v>
      </c>
      <c r="F74" s="4">
        <f t="shared" si="99"/>
        <v>41599</v>
      </c>
      <c r="G74" s="6">
        <f>+'Resumen-AP_mensual'!S20</f>
        <v>12.644188756562942</v>
      </c>
      <c r="H74" s="6">
        <f>+'Resumen-AP_mensual'!T20</f>
        <v>75.948812230497836</v>
      </c>
      <c r="I74" s="6">
        <f t="shared" si="103"/>
        <v>16.526535484181171</v>
      </c>
      <c r="J74" s="6">
        <f>+'Resumen-AP_mensual'!U20</f>
        <v>10624.666666666666</v>
      </c>
      <c r="K74" s="6">
        <f t="shared" si="104"/>
        <v>17.291563979903362</v>
      </c>
      <c r="L74" s="4">
        <f t="shared" si="100"/>
        <v>493692.35000000003</v>
      </c>
      <c r="M74" s="4">
        <f t="shared" si="100"/>
        <v>193745.41999999998</v>
      </c>
      <c r="N74" s="4">
        <f t="shared" si="101"/>
        <v>687437.77</v>
      </c>
      <c r="O74" s="4">
        <f t="shared" si="105"/>
        <v>31874</v>
      </c>
      <c r="P74" s="4">
        <f t="shared" si="102"/>
        <v>719311.77</v>
      </c>
      <c r="Q74" s="41"/>
      <c r="R74" s="41"/>
      <c r="BA74" s="22">
        <f t="shared" si="106"/>
        <v>2012</v>
      </c>
    </row>
    <row r="75" spans="1:53" x14ac:dyDescent="0.3">
      <c r="A75" s="13">
        <v>41090</v>
      </c>
      <c r="B75" s="4">
        <f>+'Resumen-AP_mensual'!C21</f>
        <v>39102</v>
      </c>
      <c r="C75" s="4">
        <f>+'Resumen-AP_mensual'!D21</f>
        <v>2551</v>
      </c>
      <c r="D75" s="4">
        <f t="shared" si="98"/>
        <v>41653</v>
      </c>
      <c r="E75" s="4">
        <f>+'Resumen-AP_mensual'!E21</f>
        <v>5</v>
      </c>
      <c r="F75" s="4">
        <f t="shared" si="99"/>
        <v>41658</v>
      </c>
      <c r="G75" s="6">
        <f>+'Resumen-AP_mensual'!S21</f>
        <v>12.687086594036112</v>
      </c>
      <c r="H75" s="6">
        <f>+'Resumen-AP_mensual'!T21</f>
        <v>74.633524108192887</v>
      </c>
      <c r="I75" s="6">
        <f t="shared" si="103"/>
        <v>16.480939668211175</v>
      </c>
      <c r="J75" s="6">
        <f>+'Resumen-AP_mensual'!U21</f>
        <v>4302.8</v>
      </c>
      <c r="K75" s="6">
        <f t="shared" si="104"/>
        <v>16.995404964232563</v>
      </c>
      <c r="L75" s="4">
        <f t="shared" si="100"/>
        <v>496090.46</v>
      </c>
      <c r="M75" s="4">
        <f t="shared" si="100"/>
        <v>190390.12000000005</v>
      </c>
      <c r="N75" s="4">
        <f t="shared" si="101"/>
        <v>686480.58000000007</v>
      </c>
      <c r="O75" s="4">
        <f t="shared" si="105"/>
        <v>21514</v>
      </c>
      <c r="P75" s="4">
        <f t="shared" si="102"/>
        <v>707994.58000000007</v>
      </c>
      <c r="Q75" s="41"/>
      <c r="R75" s="41"/>
      <c r="BA75" s="22">
        <f t="shared" si="106"/>
        <v>2012</v>
      </c>
    </row>
    <row r="76" spans="1:53" x14ac:dyDescent="0.3">
      <c r="A76" s="13">
        <v>41121</v>
      </c>
      <c r="B76" s="4">
        <f>+'Resumen-AP_mensual'!C22</f>
        <v>39105</v>
      </c>
      <c r="C76" s="4">
        <f>+'Resumen-AP_mensual'!D22</f>
        <v>2553</v>
      </c>
      <c r="D76" s="4">
        <f t="shared" si="98"/>
        <v>41658</v>
      </c>
      <c r="E76" s="4">
        <f>+'Resumen-AP_mensual'!E22</f>
        <v>5</v>
      </c>
      <c r="F76" s="4">
        <f t="shared" si="99"/>
        <v>41663</v>
      </c>
      <c r="G76" s="6">
        <f>+'Resumen-AP_mensual'!S22</f>
        <v>12.289433831990792</v>
      </c>
      <c r="H76" s="6">
        <f>+'Resumen-AP_mensual'!T22</f>
        <v>73.220579710144932</v>
      </c>
      <c r="I76" s="6">
        <f t="shared" si="103"/>
        <v>16.023583705410726</v>
      </c>
      <c r="J76" s="6">
        <f>+'Resumen-AP_mensual'!U22</f>
        <v>1106.4000000000001</v>
      </c>
      <c r="K76" s="6">
        <f t="shared" si="104"/>
        <v>16.154440390754385</v>
      </c>
      <c r="L76" s="4">
        <f t="shared" si="100"/>
        <v>480578.30999999988</v>
      </c>
      <c r="M76" s="4">
        <f t="shared" si="100"/>
        <v>186932.14</v>
      </c>
      <c r="N76" s="4">
        <f t="shared" si="101"/>
        <v>667510.44999999995</v>
      </c>
      <c r="O76" s="4">
        <f t="shared" si="105"/>
        <v>5532</v>
      </c>
      <c r="P76" s="4">
        <f t="shared" si="102"/>
        <v>673042.45</v>
      </c>
      <c r="Q76" s="41"/>
      <c r="R76" s="41"/>
      <c r="BA76" s="22">
        <f t="shared" si="106"/>
        <v>2012</v>
      </c>
    </row>
    <row r="77" spans="1:53" x14ac:dyDescent="0.3">
      <c r="A77" s="13">
        <v>41152</v>
      </c>
      <c r="B77" s="4">
        <f>+'Resumen-AP_mensual'!C23</f>
        <v>39103</v>
      </c>
      <c r="C77" s="4">
        <f>+'Resumen-AP_mensual'!D23</f>
        <v>2546</v>
      </c>
      <c r="D77" s="4">
        <f t="shared" si="98"/>
        <v>41649</v>
      </c>
      <c r="E77" s="4">
        <f>+'Resumen-AP_mensual'!E23</f>
        <v>5</v>
      </c>
      <c r="F77" s="4">
        <f t="shared" si="99"/>
        <v>41654</v>
      </c>
      <c r="G77" s="6">
        <f>+'Resumen-AP_mensual'!S23</f>
        <v>11.988809298519293</v>
      </c>
      <c r="H77" s="6">
        <f>+'Resumen-AP_mensual'!T23</f>
        <v>69.529528672427318</v>
      </c>
      <c r="I77" s="6">
        <f t="shared" si="103"/>
        <v>15.506268817978819</v>
      </c>
      <c r="J77" s="6">
        <f>+'Resumen-AP_mensual'!U23</f>
        <v>1454.8</v>
      </c>
      <c r="K77" s="6">
        <f t="shared" si="104"/>
        <v>15.679036587122482</v>
      </c>
      <c r="L77" s="4">
        <f t="shared" si="100"/>
        <v>468798.40999999992</v>
      </c>
      <c r="M77" s="4">
        <f t="shared" si="100"/>
        <v>177022.17999999996</v>
      </c>
      <c r="N77" s="4">
        <f t="shared" si="101"/>
        <v>645820.58999999985</v>
      </c>
      <c r="O77" s="4">
        <f t="shared" si="105"/>
        <v>7274</v>
      </c>
      <c r="P77" s="4">
        <f t="shared" si="102"/>
        <v>653094.58999999985</v>
      </c>
      <c r="Q77" s="41"/>
      <c r="R77" s="41"/>
      <c r="BA77" s="22">
        <f t="shared" si="106"/>
        <v>2012</v>
      </c>
    </row>
    <row r="78" spans="1:53" x14ac:dyDescent="0.3">
      <c r="A78" s="13">
        <v>41182</v>
      </c>
      <c r="B78" s="4">
        <f>+'Resumen-AP_mensual'!C24</f>
        <v>39126</v>
      </c>
      <c r="C78" s="4">
        <f>+'Resumen-AP_mensual'!D24</f>
        <v>2543</v>
      </c>
      <c r="D78" s="4">
        <f t="shared" si="98"/>
        <v>41669</v>
      </c>
      <c r="E78" s="4">
        <f>+'Resumen-AP_mensual'!E24</f>
        <v>5</v>
      </c>
      <c r="F78" s="4">
        <f t="shared" si="99"/>
        <v>41674</v>
      </c>
      <c r="G78" s="6">
        <f>+'Resumen-AP_mensual'!S24</f>
        <v>12.467382814496755</v>
      </c>
      <c r="H78" s="6">
        <f>+'Resumen-AP_mensual'!T24</f>
        <v>72.710420762878499</v>
      </c>
      <c r="I78" s="6">
        <f t="shared" si="103"/>
        <v>16.143930019918887</v>
      </c>
      <c r="J78" s="6">
        <f>+'Resumen-AP_mensual'!U24</f>
        <v>1169.8</v>
      </c>
      <c r="K78" s="6">
        <f t="shared" si="104"/>
        <v>16.282344387387823</v>
      </c>
      <c r="L78" s="4">
        <f t="shared" si="100"/>
        <v>487798.82000000007</v>
      </c>
      <c r="M78" s="4">
        <f t="shared" si="100"/>
        <v>184902.60000000003</v>
      </c>
      <c r="N78" s="4">
        <f t="shared" si="101"/>
        <v>672701.42000000016</v>
      </c>
      <c r="O78" s="4">
        <f t="shared" si="105"/>
        <v>5849</v>
      </c>
      <c r="P78" s="4">
        <f t="shared" si="102"/>
        <v>678550.42000000016</v>
      </c>
      <c r="Q78" s="41"/>
      <c r="R78" s="41"/>
      <c r="BA78" s="22">
        <f t="shared" si="106"/>
        <v>2012</v>
      </c>
    </row>
    <row r="79" spans="1:53" x14ac:dyDescent="0.3">
      <c r="A79" s="13">
        <v>41213</v>
      </c>
      <c r="B79" s="4">
        <f>+'Resumen-AP_mensual'!C25</f>
        <v>39396</v>
      </c>
      <c r="C79" s="4">
        <f>+'Resumen-AP_mensual'!D25</f>
        <v>2543</v>
      </c>
      <c r="D79" s="4">
        <f t="shared" si="98"/>
        <v>41939</v>
      </c>
      <c r="E79" s="4">
        <f>+'Resumen-AP_mensual'!E25</f>
        <v>5</v>
      </c>
      <c r="F79" s="4">
        <f t="shared" si="99"/>
        <v>41944</v>
      </c>
      <c r="G79" s="6">
        <f>+'Resumen-AP_mensual'!S25</f>
        <v>12.774114630926999</v>
      </c>
      <c r="H79" s="6">
        <f>+'Resumen-AP_mensual'!T25</f>
        <v>70.480967361384231</v>
      </c>
      <c r="I79" s="6">
        <f t="shared" si="103"/>
        <v>16.273209184768358</v>
      </c>
      <c r="J79" s="6">
        <f>+'Resumen-AP_mensual'!U25</f>
        <v>1461.2</v>
      </c>
      <c r="K79" s="6">
        <f t="shared" si="104"/>
        <v>16.445453938584784</v>
      </c>
      <c r="L79" s="4">
        <f t="shared" si="100"/>
        <v>503249.02</v>
      </c>
      <c r="M79" s="4">
        <f t="shared" si="100"/>
        <v>179233.10000000009</v>
      </c>
      <c r="N79" s="4">
        <f t="shared" si="101"/>
        <v>682482.12000000011</v>
      </c>
      <c r="O79" s="4">
        <f t="shared" si="105"/>
        <v>7306</v>
      </c>
      <c r="P79" s="4">
        <f t="shared" si="102"/>
        <v>689788.12000000011</v>
      </c>
      <c r="Q79" s="41"/>
      <c r="R79" s="41"/>
      <c r="BA79" s="22">
        <f t="shared" si="106"/>
        <v>2012</v>
      </c>
    </row>
    <row r="80" spans="1:53" x14ac:dyDescent="0.3">
      <c r="A80" s="13">
        <v>41243</v>
      </c>
      <c r="B80" s="4">
        <f>+'Resumen-AP_mensual'!C26</f>
        <v>39396</v>
      </c>
      <c r="C80" s="4">
        <f>+'Resumen-AP_mensual'!D26</f>
        <v>2544</v>
      </c>
      <c r="D80" s="4">
        <f t="shared" si="98"/>
        <v>41940</v>
      </c>
      <c r="E80" s="4">
        <f>+'Resumen-AP_mensual'!E26</f>
        <v>5</v>
      </c>
      <c r="F80" s="4">
        <f t="shared" si="99"/>
        <v>41945</v>
      </c>
      <c r="G80" s="6">
        <f>+'Resumen-AP_mensual'!S26</f>
        <v>13.492974921311808</v>
      </c>
      <c r="H80" s="6">
        <f>+'Resumen-AP_mensual'!T26</f>
        <v>75.050597484276722</v>
      </c>
      <c r="I80" s="6">
        <f t="shared" si="103"/>
        <v>17.226942298521696</v>
      </c>
      <c r="J80" s="6">
        <f>+'Resumen-AP_mensual'!U26</f>
        <v>1552.2</v>
      </c>
      <c r="K80" s="6">
        <f t="shared" si="104"/>
        <v>17.40991679580403</v>
      </c>
      <c r="L80" s="4">
        <f t="shared" si="100"/>
        <v>531569.24</v>
      </c>
      <c r="M80" s="4">
        <f t="shared" si="100"/>
        <v>190928.71999999997</v>
      </c>
      <c r="N80" s="4">
        <f t="shared" si="101"/>
        <v>722497.96</v>
      </c>
      <c r="O80" s="4">
        <f t="shared" si="105"/>
        <v>7761</v>
      </c>
      <c r="P80" s="4">
        <f t="shared" si="102"/>
        <v>730258.96</v>
      </c>
      <c r="Q80" s="41"/>
      <c r="R80" s="41"/>
      <c r="BA80" s="22">
        <f t="shared" si="106"/>
        <v>2012</v>
      </c>
    </row>
    <row r="81" spans="1:53" x14ac:dyDescent="0.3">
      <c r="A81" s="15">
        <v>41274</v>
      </c>
      <c r="B81" s="17">
        <f>+'Resumen-AP_mensual'!C27</f>
        <v>39509</v>
      </c>
      <c r="C81" s="17">
        <f>+'Resumen-AP_mensual'!D27</f>
        <v>2544</v>
      </c>
      <c r="D81" s="17">
        <f t="shared" si="98"/>
        <v>42053</v>
      </c>
      <c r="E81" s="17">
        <f>+'Resumen-AP_mensual'!E27</f>
        <v>5</v>
      </c>
      <c r="F81" s="17">
        <f t="shared" si="99"/>
        <v>42058</v>
      </c>
      <c r="G81" s="18">
        <f>+'Resumen-AP_mensual'!S27</f>
        <v>13.435197803032221</v>
      </c>
      <c r="H81" s="18">
        <f>+'Resumen-AP_mensual'!T27</f>
        <v>77.210566037735873</v>
      </c>
      <c r="I81" s="18">
        <f t="shared" si="103"/>
        <v>17.293294414191617</v>
      </c>
      <c r="J81" s="18">
        <f>+'Resumen-AP_mensual'!U27</f>
        <v>3115.6</v>
      </c>
      <c r="K81" s="18">
        <f t="shared" si="104"/>
        <v>17.661631794188978</v>
      </c>
      <c r="L81" s="17">
        <f t="shared" si="100"/>
        <v>530811.23</v>
      </c>
      <c r="M81" s="17">
        <f t="shared" si="100"/>
        <v>196423.68000000005</v>
      </c>
      <c r="N81" s="17">
        <f t="shared" si="101"/>
        <v>727234.91</v>
      </c>
      <c r="O81" s="17">
        <f t="shared" si="105"/>
        <v>15578</v>
      </c>
      <c r="P81" s="17">
        <f t="shared" si="102"/>
        <v>742812.91</v>
      </c>
      <c r="Q81" s="41"/>
      <c r="R81" s="41"/>
      <c r="BA81" s="22">
        <f t="shared" si="106"/>
        <v>2012</v>
      </c>
    </row>
    <row r="82" spans="1:53" x14ac:dyDescent="0.3">
      <c r="A82" s="13">
        <v>41305</v>
      </c>
      <c r="B82" s="4">
        <f>+'Resumen-AP_mensual'!C28</f>
        <v>39920</v>
      </c>
      <c r="C82" s="4">
        <f>+'Resumen-AP_mensual'!D28</f>
        <v>2544</v>
      </c>
      <c r="D82" s="4">
        <f t="shared" si="98"/>
        <v>42464</v>
      </c>
      <c r="E82" s="4">
        <f>+'Resumen-AP_mensual'!E28</f>
        <v>6</v>
      </c>
      <c r="F82" s="4">
        <f t="shared" si="99"/>
        <v>42470</v>
      </c>
      <c r="G82" s="6">
        <f>+'Resumen-AP_mensual'!S28</f>
        <v>13.816540080160321</v>
      </c>
      <c r="H82" s="6">
        <f>+'Resumen-AP_mensual'!T28</f>
        <v>77.012441037735854</v>
      </c>
      <c r="I82" s="6">
        <f t="shared" si="103"/>
        <v>17.602579361341373</v>
      </c>
      <c r="J82" s="6">
        <f>+'Resumen-AP_mensual'!U28</f>
        <v>4183.166666666667</v>
      </c>
      <c r="K82" s="6">
        <f t="shared" si="104"/>
        <v>18.191074405462683</v>
      </c>
      <c r="L82" s="4">
        <f t="shared" si="100"/>
        <v>551556.28</v>
      </c>
      <c r="M82" s="4">
        <f t="shared" si="100"/>
        <v>195919.65000000002</v>
      </c>
      <c r="N82" s="4">
        <f t="shared" si="101"/>
        <v>747475.93</v>
      </c>
      <c r="O82" s="4">
        <f t="shared" si="105"/>
        <v>25099</v>
      </c>
      <c r="P82" s="4">
        <f t="shared" si="102"/>
        <v>772574.93</v>
      </c>
      <c r="Q82" s="41"/>
      <c r="R82" s="41"/>
      <c r="BA82" s="22">
        <f t="shared" si="106"/>
        <v>2013</v>
      </c>
    </row>
    <row r="83" spans="1:53" x14ac:dyDescent="0.3">
      <c r="A83" s="13">
        <v>41333</v>
      </c>
      <c r="B83" s="4">
        <f>+'Resumen-AP_mensual'!C29</f>
        <v>39920</v>
      </c>
      <c r="C83" s="4">
        <f>+'Resumen-AP_mensual'!D29</f>
        <v>2544</v>
      </c>
      <c r="D83" s="4">
        <f t="shared" si="98"/>
        <v>42464</v>
      </c>
      <c r="E83" s="4">
        <f>+'Resumen-AP_mensual'!E29</f>
        <v>6</v>
      </c>
      <c r="F83" s="4">
        <f t="shared" si="99"/>
        <v>42470</v>
      </c>
      <c r="G83" s="6">
        <f>+'Resumen-AP_mensual'!S29</f>
        <v>15.293521543086172</v>
      </c>
      <c r="H83" s="6">
        <f>+'Resumen-AP_mensual'!T29</f>
        <v>84.534390723270434</v>
      </c>
      <c r="I83" s="6">
        <f t="shared" si="103"/>
        <v>19.44171227392615</v>
      </c>
      <c r="J83" s="6">
        <f>+'Resumen-AP_mensual'!U29</f>
        <v>2479.1666666666665</v>
      </c>
      <c r="K83" s="6">
        <f t="shared" si="104"/>
        <v>19.789212856133741</v>
      </c>
      <c r="L83" s="4">
        <f t="shared" si="100"/>
        <v>610517.38</v>
      </c>
      <c r="M83" s="4">
        <f t="shared" si="100"/>
        <v>215055.49</v>
      </c>
      <c r="N83" s="4">
        <f t="shared" si="101"/>
        <v>825572.87</v>
      </c>
      <c r="O83" s="4">
        <f t="shared" si="105"/>
        <v>14875</v>
      </c>
      <c r="P83" s="4">
        <f t="shared" si="102"/>
        <v>840447.87</v>
      </c>
      <c r="Q83" s="41"/>
      <c r="R83" s="41"/>
      <c r="BA83" s="22">
        <f t="shared" si="106"/>
        <v>2013</v>
      </c>
    </row>
    <row r="84" spans="1:53" x14ac:dyDescent="0.3">
      <c r="A84" s="13">
        <v>41364</v>
      </c>
      <c r="B84" s="4">
        <f>+'Resumen-AP_mensual'!C30</f>
        <v>40119</v>
      </c>
      <c r="C84" s="4">
        <f>+'Resumen-AP_mensual'!D30</f>
        <v>2545</v>
      </c>
      <c r="D84" s="4">
        <f t="shared" si="98"/>
        <v>42664</v>
      </c>
      <c r="E84" s="4">
        <f>+'Resumen-AP_mensual'!E30</f>
        <v>6</v>
      </c>
      <c r="F84" s="4">
        <f t="shared" si="99"/>
        <v>42670</v>
      </c>
      <c r="G84" s="6">
        <f>+'Resumen-AP_mensual'!S30</f>
        <v>13.343111493307408</v>
      </c>
      <c r="H84" s="6">
        <f>+'Resumen-AP_mensual'!T30</f>
        <v>80.983383104125721</v>
      </c>
      <c r="I84" s="6">
        <f t="shared" si="103"/>
        <v>17.378000187511716</v>
      </c>
      <c r="J84" s="6">
        <f>+'Resumen-AP_mensual'!U30</f>
        <v>2090</v>
      </c>
      <c r="K84" s="6">
        <f t="shared" si="104"/>
        <v>17.669439887508787</v>
      </c>
      <c r="L84" s="4">
        <f t="shared" si="100"/>
        <v>535312.28999999992</v>
      </c>
      <c r="M84" s="4">
        <f t="shared" si="100"/>
        <v>206102.70999999996</v>
      </c>
      <c r="N84" s="4">
        <f t="shared" si="101"/>
        <v>741414.99999999988</v>
      </c>
      <c r="O84" s="4">
        <f t="shared" si="105"/>
        <v>12540</v>
      </c>
      <c r="P84" s="4">
        <f t="shared" si="102"/>
        <v>753954.99999999988</v>
      </c>
      <c r="Q84" s="41"/>
      <c r="R84" s="41"/>
      <c r="BA84" s="22">
        <f t="shared" si="106"/>
        <v>2013</v>
      </c>
    </row>
    <row r="85" spans="1:53" x14ac:dyDescent="0.3">
      <c r="A85" s="13">
        <v>41394</v>
      </c>
      <c r="B85" s="4">
        <f>+'Resumen-AP_mensual'!C31</f>
        <v>40224</v>
      </c>
      <c r="C85" s="4">
        <f>+'Resumen-AP_mensual'!D31</f>
        <v>2544</v>
      </c>
      <c r="D85" s="4">
        <f t="shared" si="98"/>
        <v>42768</v>
      </c>
      <c r="E85" s="4">
        <f>+'Resumen-AP_mensual'!E31</f>
        <v>6</v>
      </c>
      <c r="F85" s="4">
        <f t="shared" si="99"/>
        <v>42774</v>
      </c>
      <c r="G85" s="6">
        <f>+'Resumen-AP_mensual'!S31</f>
        <v>13.030877585521083</v>
      </c>
      <c r="H85" s="6">
        <f>+'Resumen-AP_mensual'!T31</f>
        <v>77.300487421383622</v>
      </c>
      <c r="I85" s="6">
        <f t="shared" si="103"/>
        <v>16.853873456790122</v>
      </c>
      <c r="J85" s="6">
        <f>+'Resumen-AP_mensual'!U31</f>
        <v>2870</v>
      </c>
      <c r="K85" s="6">
        <f t="shared" si="104"/>
        <v>17.254090335250385</v>
      </c>
      <c r="L85" s="4">
        <f t="shared" si="100"/>
        <v>524154.02</v>
      </c>
      <c r="M85" s="4">
        <f t="shared" si="100"/>
        <v>196652.43999999994</v>
      </c>
      <c r="N85" s="4">
        <f t="shared" si="101"/>
        <v>720806.46</v>
      </c>
      <c r="O85" s="4">
        <f t="shared" si="105"/>
        <v>17220</v>
      </c>
      <c r="P85" s="4">
        <f t="shared" si="102"/>
        <v>738026.46</v>
      </c>
      <c r="Q85" s="41"/>
      <c r="R85" s="41"/>
      <c r="BA85" s="22">
        <f t="shared" si="106"/>
        <v>2013</v>
      </c>
    </row>
    <row r="86" spans="1:53" x14ac:dyDescent="0.3">
      <c r="A86" s="13">
        <v>41425</v>
      </c>
      <c r="B86" s="4">
        <f>+'Resumen-AP_mensual'!C32</f>
        <v>40288</v>
      </c>
      <c r="C86" s="4">
        <f>+'Resumen-AP_mensual'!D32</f>
        <v>2540</v>
      </c>
      <c r="D86" s="4">
        <f t="shared" si="98"/>
        <v>42828</v>
      </c>
      <c r="E86" s="4">
        <f>+'Resumen-AP_mensual'!E32</f>
        <v>6</v>
      </c>
      <c r="F86" s="4">
        <f t="shared" si="99"/>
        <v>42834</v>
      </c>
      <c r="G86" s="6">
        <f>+'Resumen-AP_mensual'!S32</f>
        <v>13.086801280778394</v>
      </c>
      <c r="H86" s="6">
        <f>+'Resumen-AP_mensual'!T32</f>
        <v>82.222854330708685</v>
      </c>
      <c r="I86" s="6">
        <f t="shared" si="103"/>
        <v>17.187052862613243</v>
      </c>
      <c r="J86" s="6">
        <f>+'Resumen-AP_mensual'!U32</f>
        <v>2339.6666666666665</v>
      </c>
      <c r="K86" s="6">
        <f t="shared" si="104"/>
        <v>17.512375682868747</v>
      </c>
      <c r="L86" s="4">
        <f t="shared" si="100"/>
        <v>527241.04999999993</v>
      </c>
      <c r="M86" s="4">
        <f t="shared" si="100"/>
        <v>208846.05000000005</v>
      </c>
      <c r="N86" s="4">
        <f t="shared" si="101"/>
        <v>736087.1</v>
      </c>
      <c r="O86" s="4">
        <f t="shared" si="105"/>
        <v>14038</v>
      </c>
      <c r="P86" s="4">
        <f t="shared" si="102"/>
        <v>750125.1</v>
      </c>
      <c r="Q86" s="41"/>
      <c r="R86" s="41"/>
      <c r="BA86" s="22">
        <f t="shared" si="106"/>
        <v>2013</v>
      </c>
    </row>
    <row r="87" spans="1:53" x14ac:dyDescent="0.3">
      <c r="A87" s="13">
        <v>41455</v>
      </c>
      <c r="B87" s="4">
        <f>+'Resumen-AP_mensual'!C33</f>
        <v>40298</v>
      </c>
      <c r="C87" s="4">
        <f>+'Resumen-AP_mensual'!D33</f>
        <v>2547</v>
      </c>
      <c r="D87" s="4">
        <f t="shared" si="98"/>
        <v>42845</v>
      </c>
      <c r="E87" s="4">
        <f>+'Resumen-AP_mensual'!E33</f>
        <v>6</v>
      </c>
      <c r="F87" s="4">
        <f t="shared" si="99"/>
        <v>42851</v>
      </c>
      <c r="G87" s="6">
        <f>+'Resumen-AP_mensual'!S33</f>
        <v>12.668713087498141</v>
      </c>
      <c r="H87" s="6">
        <f>+'Resumen-AP_mensual'!T33</f>
        <v>79.440804868472725</v>
      </c>
      <c r="I87" s="6">
        <f t="shared" si="103"/>
        <v>16.638103162562725</v>
      </c>
      <c r="J87" s="6">
        <f>+'Resumen-AP_mensual'!U33</f>
        <v>5268.333333333333</v>
      </c>
      <c r="K87" s="6">
        <f t="shared" si="104"/>
        <v>17.373445893911462</v>
      </c>
      <c r="L87" s="4">
        <f t="shared" si="100"/>
        <v>510523.80000000005</v>
      </c>
      <c r="M87" s="4">
        <f t="shared" si="100"/>
        <v>202335.73000000004</v>
      </c>
      <c r="N87" s="4">
        <f t="shared" si="101"/>
        <v>712859.53</v>
      </c>
      <c r="O87" s="4">
        <f t="shared" si="105"/>
        <v>31610</v>
      </c>
      <c r="P87" s="4">
        <f t="shared" si="102"/>
        <v>744469.53</v>
      </c>
      <c r="Q87" s="41"/>
      <c r="R87" s="41"/>
      <c r="BA87" s="22">
        <f t="shared" si="106"/>
        <v>2013</v>
      </c>
    </row>
    <row r="88" spans="1:53" x14ac:dyDescent="0.3">
      <c r="A88" s="13">
        <v>41486</v>
      </c>
      <c r="B88" s="4">
        <f>+'Resumen-AP_mensual'!C34</f>
        <v>40296</v>
      </c>
      <c r="C88" s="4">
        <f>+'Resumen-AP_mensual'!D34</f>
        <v>2546</v>
      </c>
      <c r="D88" s="4">
        <f t="shared" si="98"/>
        <v>42842</v>
      </c>
      <c r="E88" s="4">
        <f>+'Resumen-AP_mensual'!E34</f>
        <v>6</v>
      </c>
      <c r="F88" s="4">
        <f t="shared" si="99"/>
        <v>42848</v>
      </c>
      <c r="G88" s="6">
        <f>+'Resumen-AP_mensual'!S34</f>
        <v>11.910282410164781</v>
      </c>
      <c r="H88" s="6">
        <f>+'Resumen-AP_mensual'!T34</f>
        <v>75.714709347996873</v>
      </c>
      <c r="I88" s="6">
        <f t="shared" si="103"/>
        <v>15.702030484104384</v>
      </c>
      <c r="J88" s="6">
        <f>+'Resumen-AP_mensual'!U34</f>
        <v>4230</v>
      </c>
      <c r="K88" s="6">
        <f t="shared" si="104"/>
        <v>16.292158093726663</v>
      </c>
      <c r="L88" s="4">
        <f t="shared" si="100"/>
        <v>479936.74</v>
      </c>
      <c r="M88" s="4">
        <f t="shared" si="100"/>
        <v>192769.65000000005</v>
      </c>
      <c r="N88" s="4">
        <f t="shared" si="101"/>
        <v>672706.39</v>
      </c>
      <c r="O88" s="4">
        <f t="shared" si="105"/>
        <v>25380</v>
      </c>
      <c r="P88" s="4">
        <f t="shared" si="102"/>
        <v>698086.39</v>
      </c>
      <c r="Q88" s="41"/>
      <c r="R88" s="41"/>
      <c r="BA88" s="22">
        <f t="shared" si="106"/>
        <v>2013</v>
      </c>
    </row>
    <row r="89" spans="1:53" x14ac:dyDescent="0.3">
      <c r="A89" s="13">
        <v>41517</v>
      </c>
      <c r="B89" s="4">
        <f>+'Resumen-AP_mensual'!C35</f>
        <v>40449</v>
      </c>
      <c r="C89" s="4">
        <f>+'Resumen-AP_mensual'!D35</f>
        <v>2547</v>
      </c>
      <c r="D89" s="4">
        <f t="shared" si="98"/>
        <v>42996</v>
      </c>
      <c r="E89" s="4">
        <f>+'Resumen-AP_mensual'!E35</f>
        <v>6</v>
      </c>
      <c r="F89" s="4">
        <f t="shared" si="99"/>
        <v>43002</v>
      </c>
      <c r="G89" s="6">
        <f>+'Resumen-AP_mensual'!S35</f>
        <v>12.059757472372617</v>
      </c>
      <c r="H89" s="6">
        <f>+'Resumen-AP_mensual'!T35</f>
        <v>74.872618767177073</v>
      </c>
      <c r="I89" s="6">
        <f t="shared" si="103"/>
        <v>15.780670062331378</v>
      </c>
      <c r="J89" s="6">
        <f>+'Resumen-AP_mensual'!U35</f>
        <v>2499</v>
      </c>
      <c r="K89" s="6">
        <f t="shared" si="104"/>
        <v>16.127149667457328</v>
      </c>
      <c r="L89" s="4">
        <f t="shared" si="100"/>
        <v>487805.13</v>
      </c>
      <c r="M89" s="4">
        <f t="shared" si="100"/>
        <v>190700.56</v>
      </c>
      <c r="N89" s="4">
        <f t="shared" si="101"/>
        <v>678505.69</v>
      </c>
      <c r="O89" s="4">
        <f t="shared" si="105"/>
        <v>14994</v>
      </c>
      <c r="P89" s="4">
        <f t="shared" si="102"/>
        <v>693499.69</v>
      </c>
      <c r="Q89" s="41"/>
      <c r="R89" s="41"/>
      <c r="BA89" s="22">
        <f t="shared" si="106"/>
        <v>2013</v>
      </c>
    </row>
    <row r="90" spans="1:53" x14ac:dyDescent="0.3">
      <c r="A90" s="13">
        <v>41547</v>
      </c>
      <c r="B90" s="4">
        <f>+'Resumen-AP_mensual'!C36</f>
        <v>40448</v>
      </c>
      <c r="C90" s="4">
        <f>+'Resumen-AP_mensual'!D36</f>
        <v>2546</v>
      </c>
      <c r="D90" s="4">
        <f t="shared" si="98"/>
        <v>42994</v>
      </c>
      <c r="E90" s="4">
        <f>+'Resumen-AP_mensual'!E36</f>
        <v>6</v>
      </c>
      <c r="F90" s="4">
        <f t="shared" si="99"/>
        <v>43000</v>
      </c>
      <c r="G90" s="6">
        <f>+'Resumen-AP_mensual'!S36</f>
        <v>12.362552412974683</v>
      </c>
      <c r="H90" s="6">
        <f>+'Resumen-AP_mensual'!T36</f>
        <v>75.829564021995296</v>
      </c>
      <c r="I90" s="6">
        <f t="shared" si="103"/>
        <v>16.120914313625157</v>
      </c>
      <c r="J90" s="6">
        <f>+'Resumen-AP_mensual'!U36</f>
        <v>1724.3333333333333</v>
      </c>
      <c r="K90" s="6">
        <f t="shared" si="104"/>
        <v>16.359269534883719</v>
      </c>
      <c r="L90" s="4">
        <f t="shared" si="100"/>
        <v>500040.51999999996</v>
      </c>
      <c r="M90" s="4">
        <f t="shared" si="100"/>
        <v>193062.07000000004</v>
      </c>
      <c r="N90" s="4">
        <f t="shared" si="101"/>
        <v>693102.59</v>
      </c>
      <c r="O90" s="4">
        <f t="shared" si="105"/>
        <v>10346</v>
      </c>
      <c r="P90" s="4">
        <f t="shared" si="102"/>
        <v>703448.59</v>
      </c>
      <c r="Q90" s="41"/>
      <c r="R90" s="41"/>
      <c r="BA90" s="22">
        <f t="shared" si="106"/>
        <v>2013</v>
      </c>
    </row>
    <row r="91" spans="1:53" x14ac:dyDescent="0.3">
      <c r="A91" s="13">
        <v>41578</v>
      </c>
      <c r="B91" s="4">
        <f>+'Resumen-AP_mensual'!C37</f>
        <v>40453</v>
      </c>
      <c r="C91" s="4">
        <f>+'Resumen-AP_mensual'!D37</f>
        <v>2545</v>
      </c>
      <c r="D91" s="4">
        <f t="shared" si="98"/>
        <v>42998</v>
      </c>
      <c r="E91" s="4">
        <f>+'Resumen-AP_mensual'!E37</f>
        <v>6</v>
      </c>
      <c r="F91" s="4">
        <f t="shared" si="99"/>
        <v>43004</v>
      </c>
      <c r="G91" s="6">
        <f>+'Resumen-AP_mensual'!S37</f>
        <v>12.665056979704845</v>
      </c>
      <c r="H91" s="6">
        <f>+'Resumen-AP_mensual'!T37</f>
        <v>87.174691552062882</v>
      </c>
      <c r="I91" s="6">
        <f t="shared" si="103"/>
        <v>17.075192799665103</v>
      </c>
      <c r="J91" s="6">
        <f>+'Resumen-AP_mensual'!U37</f>
        <v>1283.3333333333333</v>
      </c>
      <c r="K91" s="6">
        <f t="shared" si="104"/>
        <v>17.251863547576974</v>
      </c>
      <c r="L91" s="4">
        <f t="shared" si="100"/>
        <v>512339.5500000001</v>
      </c>
      <c r="M91" s="4">
        <f t="shared" si="100"/>
        <v>221859.59000000003</v>
      </c>
      <c r="N91" s="4">
        <f t="shared" si="101"/>
        <v>734199.14000000013</v>
      </c>
      <c r="O91" s="4">
        <f t="shared" si="105"/>
        <v>7700</v>
      </c>
      <c r="P91" s="4">
        <f t="shared" si="102"/>
        <v>741899.14000000013</v>
      </c>
      <c r="Q91" s="41"/>
      <c r="R91" s="41"/>
      <c r="BA91" s="22">
        <f t="shared" si="106"/>
        <v>2013</v>
      </c>
    </row>
    <row r="92" spans="1:53" x14ac:dyDescent="0.3">
      <c r="A92" s="13">
        <v>41608</v>
      </c>
      <c r="B92" s="4">
        <f>+'Resumen-AP_mensual'!C38</f>
        <v>40545</v>
      </c>
      <c r="C92" s="4">
        <f>+'Resumen-AP_mensual'!D38</f>
        <v>2545</v>
      </c>
      <c r="D92" s="4">
        <f t="shared" si="98"/>
        <v>43090</v>
      </c>
      <c r="E92" s="4">
        <f>+'Resumen-AP_mensual'!E38</f>
        <v>6</v>
      </c>
      <c r="F92" s="4">
        <f t="shared" si="99"/>
        <v>43096</v>
      </c>
      <c r="G92" s="6">
        <f>+'Resumen-AP_mensual'!S38</f>
        <v>13.259011962017512</v>
      </c>
      <c r="H92" s="6">
        <f>+'Resumen-AP_mensual'!T38</f>
        <v>81.065449901768147</v>
      </c>
      <c r="I92" s="6">
        <f t="shared" si="103"/>
        <v>17.263824785333021</v>
      </c>
      <c r="J92" s="6">
        <f>+'Resumen-AP_mensual'!U38</f>
        <v>1079.6666666666667</v>
      </c>
      <c r="K92" s="6">
        <f t="shared" si="104"/>
        <v>17.411736820122517</v>
      </c>
      <c r="L92" s="4">
        <f t="shared" si="100"/>
        <v>537586.64</v>
      </c>
      <c r="M92" s="4">
        <f t="shared" si="100"/>
        <v>206311.56999999995</v>
      </c>
      <c r="N92" s="4">
        <f t="shared" si="101"/>
        <v>743898.21</v>
      </c>
      <c r="O92" s="4">
        <f t="shared" si="105"/>
        <v>6478</v>
      </c>
      <c r="P92" s="4">
        <f t="shared" si="102"/>
        <v>750376.21</v>
      </c>
      <c r="Q92" s="41"/>
      <c r="R92" s="41"/>
      <c r="BA92" s="22">
        <f t="shared" si="106"/>
        <v>2013</v>
      </c>
    </row>
    <row r="93" spans="1:53" x14ac:dyDescent="0.3">
      <c r="A93" s="15">
        <v>41639</v>
      </c>
      <c r="B93" s="17">
        <f>+'Resumen-AP_mensual'!C39</f>
        <v>40641</v>
      </c>
      <c r="C93" s="17">
        <f>+'Resumen-AP_mensual'!D39</f>
        <v>2544</v>
      </c>
      <c r="D93" s="17">
        <f t="shared" si="98"/>
        <v>43185</v>
      </c>
      <c r="E93" s="17">
        <f>+'Resumen-AP_mensual'!E39</f>
        <v>6</v>
      </c>
      <c r="F93" s="17">
        <f t="shared" si="99"/>
        <v>43191</v>
      </c>
      <c r="G93" s="18">
        <f>+'Resumen-AP_mensual'!S39</f>
        <v>13.276525676041437</v>
      </c>
      <c r="H93" s="18">
        <f>+'Resumen-AP_mensual'!T39</f>
        <v>79.670782232704397</v>
      </c>
      <c r="I93" s="18">
        <f t="shared" si="103"/>
        <v>17.187767743429433</v>
      </c>
      <c r="J93" s="18">
        <f>+'Resumen-AP_mensual'!U39</f>
        <v>1393</v>
      </c>
      <c r="K93" s="18">
        <f t="shared" si="104"/>
        <v>17.378892593364359</v>
      </c>
      <c r="L93" s="17">
        <f t="shared" si="100"/>
        <v>539571.28</v>
      </c>
      <c r="M93" s="17">
        <f t="shared" si="100"/>
        <v>202682.46999999997</v>
      </c>
      <c r="N93" s="17">
        <f t="shared" si="101"/>
        <v>742253.75</v>
      </c>
      <c r="O93" s="17">
        <f t="shared" si="105"/>
        <v>8358</v>
      </c>
      <c r="P93" s="17">
        <f t="shared" si="102"/>
        <v>750611.75</v>
      </c>
      <c r="Q93" s="41"/>
      <c r="R93" s="41"/>
      <c r="BA93" s="22">
        <f t="shared" si="106"/>
        <v>2013</v>
      </c>
    </row>
    <row r="94" spans="1:53" x14ac:dyDescent="0.3">
      <c r="A94" s="13">
        <v>41670</v>
      </c>
      <c r="B94" s="4">
        <f>+'Resumen-AP_mensual'!C40</f>
        <v>40758</v>
      </c>
      <c r="C94" s="4">
        <f>+'Resumen-AP_mensual'!D40</f>
        <v>2545</v>
      </c>
      <c r="D94" s="4">
        <f t="shared" si="98"/>
        <v>43303</v>
      </c>
      <c r="E94" s="4">
        <f>+'Resumen-AP_mensual'!E40</f>
        <v>6</v>
      </c>
      <c r="F94" s="4">
        <f t="shared" si="99"/>
        <v>43309</v>
      </c>
      <c r="G94" s="6">
        <f>+'Resumen-AP_mensual'!S40</f>
        <v>15.193206732420631</v>
      </c>
      <c r="H94" s="6">
        <f>+'Resumen-AP_mensual'!T40</f>
        <v>97.465968565815288</v>
      </c>
      <c r="I94" s="6">
        <f t="shared" si="103"/>
        <v>20.028534050758608</v>
      </c>
      <c r="J94" s="6">
        <f>+'Resumen-AP_mensual'!U40</f>
        <v>1236.5</v>
      </c>
      <c r="K94" s="6">
        <f t="shared" si="104"/>
        <v>20.197063197026022</v>
      </c>
      <c r="L94" s="4">
        <f t="shared" si="100"/>
        <v>619244.72000000009</v>
      </c>
      <c r="M94" s="4">
        <f t="shared" si="100"/>
        <v>248050.8899999999</v>
      </c>
      <c r="N94" s="4">
        <f t="shared" si="101"/>
        <v>867295.61</v>
      </c>
      <c r="O94" s="4">
        <f t="shared" si="105"/>
        <v>7419</v>
      </c>
      <c r="P94" s="4">
        <f t="shared" si="102"/>
        <v>874714.61</v>
      </c>
      <c r="Q94" s="41"/>
      <c r="R94" s="41"/>
      <c r="BA94" s="22">
        <f t="shared" si="106"/>
        <v>2014</v>
      </c>
    </row>
    <row r="95" spans="1:53" x14ac:dyDescent="0.3">
      <c r="A95" s="13">
        <v>41698</v>
      </c>
      <c r="B95" s="4">
        <f>+'Resumen-AP_mensual'!C41</f>
        <v>40758</v>
      </c>
      <c r="C95" s="4">
        <f>+'Resumen-AP_mensual'!D41</f>
        <v>2545</v>
      </c>
      <c r="D95" s="4">
        <f t="shared" si="98"/>
        <v>43303</v>
      </c>
      <c r="E95" s="4">
        <f>+'Resumen-AP_mensual'!E41</f>
        <v>6</v>
      </c>
      <c r="F95" s="4">
        <f t="shared" si="99"/>
        <v>43309</v>
      </c>
      <c r="G95" s="6">
        <f>+'Resumen-AP_mensual'!S41</f>
        <v>14.611712792580599</v>
      </c>
      <c r="H95" s="6">
        <f>+'Resumen-AP_mensual'!T41</f>
        <v>100.94551277013751</v>
      </c>
      <c r="I95" s="6">
        <f t="shared" si="103"/>
        <v>19.685715077477312</v>
      </c>
      <c r="J95" s="6">
        <f>+'Resumen-AP_mensual'!U41</f>
        <v>1739.6666666666667</v>
      </c>
      <c r="K95" s="6">
        <f t="shared" si="104"/>
        <v>19.924000092359556</v>
      </c>
      <c r="L95" s="4">
        <f t="shared" si="100"/>
        <v>595544.19000000006</v>
      </c>
      <c r="M95" s="4">
        <f t="shared" si="100"/>
        <v>256906.32999999996</v>
      </c>
      <c r="N95" s="4">
        <f t="shared" si="101"/>
        <v>852450.52</v>
      </c>
      <c r="O95" s="4">
        <f t="shared" si="105"/>
        <v>10438</v>
      </c>
      <c r="P95" s="4">
        <f t="shared" si="102"/>
        <v>862888.52</v>
      </c>
      <c r="Q95" s="41"/>
      <c r="R95" s="41"/>
      <c r="BA95" s="22">
        <f t="shared" si="106"/>
        <v>2014</v>
      </c>
    </row>
    <row r="96" spans="1:53" x14ac:dyDescent="0.3">
      <c r="A96" s="13">
        <v>41729</v>
      </c>
      <c r="B96" s="4">
        <f>+'Resumen-AP_mensual'!C42</f>
        <v>40774</v>
      </c>
      <c r="C96" s="4">
        <f>+'Resumen-AP_mensual'!D42</f>
        <v>2544</v>
      </c>
      <c r="D96" s="4">
        <f t="shared" si="98"/>
        <v>43318</v>
      </c>
      <c r="E96" s="4">
        <f>+'Resumen-AP_mensual'!E42</f>
        <v>9</v>
      </c>
      <c r="F96" s="4">
        <f t="shared" si="99"/>
        <v>43327</v>
      </c>
      <c r="G96" s="6">
        <f>+'Resumen-AP_mensual'!S42</f>
        <v>13.956878893412467</v>
      </c>
      <c r="H96" s="6">
        <f>+'Resumen-AP_mensual'!T42</f>
        <v>86.380986635220125</v>
      </c>
      <c r="I96" s="6">
        <f t="shared" si="103"/>
        <v>18.210236160487554</v>
      </c>
      <c r="J96" s="6">
        <f>+'Resumen-AP_mensual'!U42</f>
        <v>1862.5555555555557</v>
      </c>
      <c r="K96" s="6">
        <f t="shared" si="104"/>
        <v>18.5933484893946</v>
      </c>
      <c r="L96" s="4">
        <f t="shared" si="100"/>
        <v>569077.77999999991</v>
      </c>
      <c r="M96" s="4">
        <f t="shared" si="100"/>
        <v>219753.23</v>
      </c>
      <c r="N96" s="4">
        <f t="shared" si="101"/>
        <v>788831.00999999989</v>
      </c>
      <c r="O96" s="4">
        <f t="shared" si="105"/>
        <v>16763</v>
      </c>
      <c r="P96" s="4">
        <f t="shared" si="102"/>
        <v>805594.00999999989</v>
      </c>
      <c r="Q96" s="41"/>
      <c r="R96" s="41"/>
      <c r="BA96" s="22">
        <f t="shared" si="106"/>
        <v>2014</v>
      </c>
    </row>
    <row r="97" spans="1:53" x14ac:dyDescent="0.3">
      <c r="A97" s="13">
        <v>41759</v>
      </c>
      <c r="B97" s="4">
        <f>+'Resumen-AP_mensual'!C43</f>
        <v>40843</v>
      </c>
      <c r="C97" s="4">
        <f>+'Resumen-AP_mensual'!D43</f>
        <v>2544</v>
      </c>
      <c r="D97" s="4">
        <f t="shared" si="98"/>
        <v>43387</v>
      </c>
      <c r="E97" s="4">
        <f>+'Resumen-AP_mensual'!E43</f>
        <v>9</v>
      </c>
      <c r="F97" s="4">
        <f t="shared" si="99"/>
        <v>43396</v>
      </c>
      <c r="G97" s="6">
        <f>+'Resumen-AP_mensual'!S43</f>
        <v>12.805963812648432</v>
      </c>
      <c r="H97" s="6">
        <f>+'Resumen-AP_mensual'!T43</f>
        <v>80.698848270440223</v>
      </c>
      <c r="I97" s="6">
        <f t="shared" si="103"/>
        <v>16.78686818632309</v>
      </c>
      <c r="J97" s="6">
        <f>+'Resumen-AP_mensual'!U43</f>
        <v>2208</v>
      </c>
      <c r="K97" s="6">
        <f t="shared" si="104"/>
        <v>17.241309106830119</v>
      </c>
      <c r="L97" s="4">
        <f t="shared" si="100"/>
        <v>523033.97999999992</v>
      </c>
      <c r="M97" s="4">
        <f t="shared" si="100"/>
        <v>205297.86999999994</v>
      </c>
      <c r="N97" s="4">
        <f t="shared" si="101"/>
        <v>728331.84999999986</v>
      </c>
      <c r="O97" s="4">
        <f t="shared" si="105"/>
        <v>19872</v>
      </c>
      <c r="P97" s="4">
        <f t="shared" si="102"/>
        <v>748203.84999999986</v>
      </c>
      <c r="Q97" s="41"/>
      <c r="R97" s="41"/>
      <c r="BA97" s="22">
        <f t="shared" si="106"/>
        <v>2014</v>
      </c>
    </row>
    <row r="98" spans="1:53" x14ac:dyDescent="0.3">
      <c r="A98" s="13">
        <v>41790</v>
      </c>
      <c r="B98" s="4">
        <f>+'Resumen-AP_mensual'!C44</f>
        <v>40855</v>
      </c>
      <c r="C98" s="4">
        <f>+'Resumen-AP_mensual'!D44</f>
        <v>2543</v>
      </c>
      <c r="D98" s="4">
        <f t="shared" si="98"/>
        <v>43398</v>
      </c>
      <c r="E98" s="4">
        <f>+'Resumen-AP_mensual'!E44</f>
        <v>9</v>
      </c>
      <c r="F98" s="4">
        <f t="shared" si="99"/>
        <v>43407</v>
      </c>
      <c r="G98" s="6">
        <f>+'Resumen-AP_mensual'!S44</f>
        <v>13.044224452331417</v>
      </c>
      <c r="H98" s="6">
        <f>+'Resumen-AP_mensual'!T44</f>
        <v>78.748576484467165</v>
      </c>
      <c r="I98" s="6">
        <f t="shared" si="103"/>
        <v>16.894313562836999</v>
      </c>
      <c r="J98" s="6">
        <f>+'Resumen-AP_mensual'!U44</f>
        <v>1299</v>
      </c>
      <c r="K98" s="6">
        <f t="shared" si="104"/>
        <v>17.160145137880988</v>
      </c>
      <c r="L98" s="4">
        <f t="shared" si="100"/>
        <v>532921.79</v>
      </c>
      <c r="M98" s="4">
        <f t="shared" si="100"/>
        <v>200257.63</v>
      </c>
      <c r="N98" s="4">
        <f t="shared" si="101"/>
        <v>733179.42</v>
      </c>
      <c r="O98" s="4">
        <f t="shared" si="105"/>
        <v>11691</v>
      </c>
      <c r="P98" s="4">
        <f t="shared" si="102"/>
        <v>744870.42</v>
      </c>
      <c r="Q98" s="41"/>
      <c r="R98" s="41"/>
      <c r="BA98" s="22">
        <f t="shared" si="106"/>
        <v>2014</v>
      </c>
    </row>
    <row r="99" spans="1:53" x14ac:dyDescent="0.3">
      <c r="A99" s="13">
        <v>41820</v>
      </c>
      <c r="B99" s="4">
        <f>+'Resumen-AP_mensual'!C45</f>
        <v>40901</v>
      </c>
      <c r="C99" s="4">
        <f>+'Resumen-AP_mensual'!D45</f>
        <v>2544</v>
      </c>
      <c r="D99" s="4">
        <f t="shared" si="98"/>
        <v>43445</v>
      </c>
      <c r="E99" s="4">
        <f>+'Resumen-AP_mensual'!E45</f>
        <v>9</v>
      </c>
      <c r="F99" s="4">
        <f t="shared" si="99"/>
        <v>43454</v>
      </c>
      <c r="G99" s="6">
        <f>+'Resumen-AP_mensual'!S45</f>
        <v>12.670643505048778</v>
      </c>
      <c r="H99" s="6">
        <f>+'Resumen-AP_mensual'!T45</f>
        <v>71.904732704402548</v>
      </c>
      <c r="I99" s="6">
        <f t="shared" si="103"/>
        <v>16.139201979514333</v>
      </c>
      <c r="J99" s="6">
        <f>+'Resumen-AP_mensual'!U45</f>
        <v>858.33333333333337</v>
      </c>
      <c r="K99" s="6">
        <f t="shared" si="104"/>
        <v>16.313633497491605</v>
      </c>
      <c r="L99" s="4">
        <f t="shared" si="100"/>
        <v>518241.99000000005</v>
      </c>
      <c r="M99" s="4">
        <f t="shared" si="100"/>
        <v>182925.64000000007</v>
      </c>
      <c r="N99" s="4">
        <f t="shared" si="101"/>
        <v>701167.63000000012</v>
      </c>
      <c r="O99" s="4">
        <f t="shared" si="105"/>
        <v>7725</v>
      </c>
      <c r="P99" s="4">
        <f t="shared" si="102"/>
        <v>708892.63000000012</v>
      </c>
      <c r="Q99" s="41"/>
      <c r="R99" s="41"/>
      <c r="BA99" s="22">
        <f t="shared" si="106"/>
        <v>2014</v>
      </c>
    </row>
    <row r="100" spans="1:53" x14ac:dyDescent="0.3">
      <c r="A100" s="13">
        <v>41851</v>
      </c>
      <c r="B100" s="4">
        <f>+'Resumen-AP_mensual'!C46</f>
        <v>40901</v>
      </c>
      <c r="C100" s="4">
        <f>+'Resumen-AP_mensual'!D46</f>
        <v>2544</v>
      </c>
      <c r="D100" s="4">
        <f t="shared" si="98"/>
        <v>43445</v>
      </c>
      <c r="E100" s="4">
        <f>+'Resumen-AP_mensual'!E46</f>
        <v>9</v>
      </c>
      <c r="F100" s="4">
        <f t="shared" si="99"/>
        <v>43454</v>
      </c>
      <c r="G100" s="6">
        <f>+'Resumen-AP_mensual'!S46</f>
        <v>12.114704774944377</v>
      </c>
      <c r="H100" s="6">
        <f>+'Resumen-AP_mensual'!T46</f>
        <v>72.956407232704365</v>
      </c>
      <c r="I100" s="6">
        <f t="shared" si="103"/>
        <v>15.677399930947173</v>
      </c>
      <c r="J100" s="6">
        <f>+'Resumen-AP_mensual'!U46</f>
        <v>1118.7777777777778</v>
      </c>
      <c r="K100" s="6">
        <f t="shared" si="104"/>
        <v>15.905869195010814</v>
      </c>
      <c r="L100" s="4">
        <f t="shared" si="100"/>
        <v>495503.54</v>
      </c>
      <c r="M100" s="4">
        <f t="shared" si="100"/>
        <v>185601.09999999989</v>
      </c>
      <c r="N100" s="4">
        <f t="shared" si="101"/>
        <v>681104.6399999999</v>
      </c>
      <c r="O100" s="4">
        <f t="shared" si="105"/>
        <v>10069</v>
      </c>
      <c r="P100" s="4">
        <f t="shared" si="102"/>
        <v>691173.6399999999</v>
      </c>
      <c r="Q100" s="41"/>
      <c r="R100" s="41"/>
      <c r="BA100" s="22">
        <f t="shared" si="106"/>
        <v>2014</v>
      </c>
    </row>
    <row r="101" spans="1:53" x14ac:dyDescent="0.3">
      <c r="A101" s="13">
        <v>41882</v>
      </c>
      <c r="B101" s="4">
        <f>+'Resumen-AP_mensual'!C47</f>
        <v>41145</v>
      </c>
      <c r="C101" s="4">
        <f>+'Resumen-AP_mensual'!D47</f>
        <v>2543</v>
      </c>
      <c r="D101" s="4">
        <f t="shared" si="98"/>
        <v>43688</v>
      </c>
      <c r="E101" s="4">
        <f>+'Resumen-AP_mensual'!E47</f>
        <v>9</v>
      </c>
      <c r="F101" s="4">
        <f t="shared" si="99"/>
        <v>43697</v>
      </c>
      <c r="G101" s="6">
        <f>+'Resumen-AP_mensual'!S47</f>
        <v>12.126787945072303</v>
      </c>
      <c r="H101" s="6">
        <f>+'Resumen-AP_mensual'!T47</f>
        <v>66.884510420762851</v>
      </c>
      <c r="I101" s="6">
        <f t="shared" si="103"/>
        <v>15.314136605017394</v>
      </c>
      <c r="J101" s="6">
        <f>+'Resumen-AP_mensual'!U47</f>
        <v>1468.8888888888889</v>
      </c>
      <c r="K101" s="6">
        <f t="shared" si="104"/>
        <v>15.613520378973382</v>
      </c>
      <c r="L101" s="4">
        <f t="shared" si="100"/>
        <v>498956.68999999994</v>
      </c>
      <c r="M101" s="4">
        <f t="shared" si="100"/>
        <v>170087.30999999994</v>
      </c>
      <c r="N101" s="4">
        <f t="shared" si="101"/>
        <v>669043.99999999988</v>
      </c>
      <c r="O101" s="4">
        <f t="shared" si="105"/>
        <v>13220</v>
      </c>
      <c r="P101" s="4">
        <f t="shared" si="102"/>
        <v>682263.99999999988</v>
      </c>
      <c r="Q101" s="41"/>
      <c r="R101" s="41"/>
      <c r="BA101" s="22">
        <f t="shared" si="106"/>
        <v>2014</v>
      </c>
    </row>
    <row r="102" spans="1:53" x14ac:dyDescent="0.3">
      <c r="A102" s="13">
        <v>41912</v>
      </c>
      <c r="B102" s="4">
        <f>+'Resumen-AP_mensual'!C48</f>
        <v>41145</v>
      </c>
      <c r="C102" s="4">
        <f>+'Resumen-AP_mensual'!D48</f>
        <v>2543</v>
      </c>
      <c r="D102" s="4">
        <f t="shared" si="98"/>
        <v>43688</v>
      </c>
      <c r="E102" s="4">
        <f>+'Resumen-AP_mensual'!E48</f>
        <v>10</v>
      </c>
      <c r="F102" s="4">
        <f t="shared" si="99"/>
        <v>43698</v>
      </c>
      <c r="G102" s="6">
        <f>+'Resumen-AP_mensual'!S48</f>
        <v>12.28585660469073</v>
      </c>
      <c r="H102" s="6">
        <f>+'Resumen-AP_mensual'!T48</f>
        <v>75.708132127408589</v>
      </c>
      <c r="I102" s="6">
        <f t="shared" si="103"/>
        <v>15.97755333272295</v>
      </c>
      <c r="J102" s="6">
        <f>+'Resumen-AP_mensual'!U48</f>
        <v>801.4</v>
      </c>
      <c r="K102" s="6">
        <f t="shared" si="104"/>
        <v>16.157292095748094</v>
      </c>
      <c r="L102" s="4">
        <f t="shared" si="100"/>
        <v>505501.57000000012</v>
      </c>
      <c r="M102" s="4">
        <f t="shared" si="100"/>
        <v>192525.78000000006</v>
      </c>
      <c r="N102" s="4">
        <f t="shared" si="101"/>
        <v>698027.35000000021</v>
      </c>
      <c r="O102" s="4">
        <f t="shared" si="105"/>
        <v>8014</v>
      </c>
      <c r="P102" s="4">
        <f t="shared" si="102"/>
        <v>706041.35000000021</v>
      </c>
      <c r="Q102" s="41"/>
      <c r="R102" s="41"/>
      <c r="BA102" s="22">
        <f t="shared" si="106"/>
        <v>2014</v>
      </c>
    </row>
    <row r="103" spans="1:53" x14ac:dyDescent="0.3">
      <c r="A103" s="13">
        <v>41943</v>
      </c>
      <c r="B103" s="4">
        <f>+'Resumen-AP_mensual'!C49</f>
        <v>41251</v>
      </c>
      <c r="C103" s="4">
        <f>+'Resumen-AP_mensual'!D49</f>
        <v>2543</v>
      </c>
      <c r="D103" s="4">
        <f t="shared" si="98"/>
        <v>43794</v>
      </c>
      <c r="E103" s="4">
        <f>+'Resumen-AP_mensual'!E49</f>
        <v>10</v>
      </c>
      <c r="F103" s="4">
        <f t="shared" si="99"/>
        <v>43804</v>
      </c>
      <c r="G103" s="6">
        <f>+'Resumen-AP_mensual'!S49</f>
        <v>12.537742357761024</v>
      </c>
      <c r="H103" s="6">
        <f>+'Resumen-AP_mensual'!T49</f>
        <v>72.303928430987028</v>
      </c>
      <c r="I103" s="6">
        <f t="shared" si="103"/>
        <v>16.008204320226515</v>
      </c>
      <c r="J103" s="6">
        <f>+'Resumen-AP_mensual'!U49</f>
        <v>793.4</v>
      </c>
      <c r="K103" s="6">
        <f t="shared" si="104"/>
        <v>16.185674824216967</v>
      </c>
      <c r="L103" s="4">
        <f t="shared" si="100"/>
        <v>517194.41000000003</v>
      </c>
      <c r="M103" s="4">
        <f t="shared" si="100"/>
        <v>183868.89</v>
      </c>
      <c r="N103" s="4">
        <f t="shared" si="101"/>
        <v>701063.3</v>
      </c>
      <c r="O103" s="4">
        <f t="shared" si="105"/>
        <v>7934</v>
      </c>
      <c r="P103" s="4">
        <f t="shared" si="102"/>
        <v>708997.3</v>
      </c>
      <c r="Q103" s="41"/>
      <c r="R103" s="41"/>
      <c r="BA103" s="22">
        <f t="shared" si="106"/>
        <v>2014</v>
      </c>
    </row>
    <row r="104" spans="1:53" x14ac:dyDescent="0.3">
      <c r="A104" s="13">
        <v>41973</v>
      </c>
      <c r="B104" s="4">
        <f>+'Resumen-AP_mensual'!C50</f>
        <v>41281</v>
      </c>
      <c r="C104" s="4">
        <f>+'Resumen-AP_mensual'!D50</f>
        <v>2545</v>
      </c>
      <c r="D104" s="4">
        <f t="shared" si="98"/>
        <v>43826</v>
      </c>
      <c r="E104" s="4">
        <f>+'Resumen-AP_mensual'!E50</f>
        <v>10</v>
      </c>
      <c r="F104" s="4">
        <f t="shared" si="99"/>
        <v>43836</v>
      </c>
      <c r="G104" s="6">
        <f>+'Resumen-AP_mensual'!S50</f>
        <v>13.466177175940505</v>
      </c>
      <c r="H104" s="6">
        <f>+'Resumen-AP_mensual'!T50</f>
        <v>73.534098231827073</v>
      </c>
      <c r="I104" s="6">
        <f t="shared" si="103"/>
        <v>16.95435449276685</v>
      </c>
      <c r="J104" s="6">
        <f>+'Resumen-AP_mensual'!U50</f>
        <v>660.5</v>
      </c>
      <c r="K104" s="6">
        <f t="shared" si="104"/>
        <v>17.101162058581984</v>
      </c>
      <c r="L104" s="4">
        <f t="shared" si="100"/>
        <v>555897.26</v>
      </c>
      <c r="M104" s="4">
        <f t="shared" si="100"/>
        <v>187144.27999999991</v>
      </c>
      <c r="N104" s="4">
        <f t="shared" si="101"/>
        <v>743041.53999999992</v>
      </c>
      <c r="O104" s="4">
        <f t="shared" si="105"/>
        <v>6605</v>
      </c>
      <c r="P104" s="4">
        <f t="shared" si="102"/>
        <v>749646.53999999992</v>
      </c>
      <c r="Q104" s="41"/>
      <c r="R104" s="41"/>
      <c r="BA104" s="22">
        <f t="shared" si="106"/>
        <v>2014</v>
      </c>
    </row>
    <row r="105" spans="1:53" x14ac:dyDescent="0.3">
      <c r="A105" s="15">
        <v>42004</v>
      </c>
      <c r="B105" s="17">
        <f>+'Resumen-AP_mensual'!C51</f>
        <v>41434</v>
      </c>
      <c r="C105" s="17">
        <f>+'Resumen-AP_mensual'!D51</f>
        <v>2535</v>
      </c>
      <c r="D105" s="17">
        <f t="shared" si="98"/>
        <v>43969</v>
      </c>
      <c r="E105" s="17">
        <f>+'Resumen-AP_mensual'!E51</f>
        <v>10</v>
      </c>
      <c r="F105" s="17">
        <f t="shared" si="99"/>
        <v>43979</v>
      </c>
      <c r="G105" s="18">
        <f>+'Resumen-AP_mensual'!S51</f>
        <v>13.18454337017908</v>
      </c>
      <c r="H105" s="18">
        <f>+'Resumen-AP_mensual'!T51</f>
        <v>73.054958579881685</v>
      </c>
      <c r="I105" s="18">
        <f t="shared" si="103"/>
        <v>16.636327639928133</v>
      </c>
      <c r="J105" s="18">
        <f>+'Resumen-AP_mensual'!U51</f>
        <v>556.29999999999995</v>
      </c>
      <c r="K105" s="18">
        <f t="shared" si="104"/>
        <v>16.759037040405648</v>
      </c>
      <c r="L105" s="17">
        <f t="shared" si="100"/>
        <v>546288.37</v>
      </c>
      <c r="M105" s="17">
        <f t="shared" si="100"/>
        <v>185194.32000000007</v>
      </c>
      <c r="N105" s="17">
        <f t="shared" si="101"/>
        <v>731482.69000000006</v>
      </c>
      <c r="O105" s="17">
        <f t="shared" si="105"/>
        <v>5563</v>
      </c>
      <c r="P105" s="17">
        <f t="shared" si="102"/>
        <v>737045.69000000006</v>
      </c>
      <c r="Q105" s="41"/>
      <c r="R105" s="41"/>
      <c r="BA105" s="22">
        <f t="shared" si="106"/>
        <v>2014</v>
      </c>
    </row>
    <row r="106" spans="1:53" x14ac:dyDescent="0.3">
      <c r="A106" s="13">
        <v>42035</v>
      </c>
      <c r="B106" s="4">
        <f>+'Resumen-AP_mensual'!C52</f>
        <v>41506</v>
      </c>
      <c r="C106" s="4">
        <f>+'Resumen-AP_mensual'!D52</f>
        <v>2537</v>
      </c>
      <c r="D106" s="4">
        <f t="shared" si="98"/>
        <v>44043</v>
      </c>
      <c r="E106" s="4">
        <f>+'Resumen-AP_mensual'!E52</f>
        <v>11</v>
      </c>
      <c r="F106" s="4">
        <f t="shared" si="99"/>
        <v>44054</v>
      </c>
      <c r="G106" s="6">
        <f>+'Resumen-AP_mensual'!S52</f>
        <v>14.74304028333253</v>
      </c>
      <c r="H106" s="6">
        <f>+'Resumen-AP_mensual'!T52</f>
        <v>74.368573117855718</v>
      </c>
      <c r="I106" s="6">
        <f t="shared" si="103"/>
        <v>18.177637763095156</v>
      </c>
      <c r="J106" s="6">
        <f>+'Resumen-AP_mensual'!U52</f>
        <v>781.63636363636363</v>
      </c>
      <c r="K106" s="6">
        <f t="shared" si="104"/>
        <v>18.368268488672992</v>
      </c>
      <c r="L106" s="4">
        <f t="shared" si="100"/>
        <v>611924.63</v>
      </c>
      <c r="M106" s="4">
        <f t="shared" si="100"/>
        <v>188673.06999999995</v>
      </c>
      <c r="N106" s="4">
        <f t="shared" si="101"/>
        <v>800597.7</v>
      </c>
      <c r="O106" s="4">
        <f t="shared" si="105"/>
        <v>8598</v>
      </c>
      <c r="P106" s="4">
        <f t="shared" si="102"/>
        <v>809195.7</v>
      </c>
      <c r="Q106" s="41"/>
      <c r="R106" s="41"/>
      <c r="BA106" s="22">
        <f t="shared" si="106"/>
        <v>2015</v>
      </c>
    </row>
    <row r="107" spans="1:53" x14ac:dyDescent="0.3">
      <c r="A107" s="13">
        <v>42063</v>
      </c>
      <c r="B107" s="4">
        <f>+'Resumen-AP_mensual'!C53</f>
        <v>41567</v>
      </c>
      <c r="C107" s="4">
        <f>+'Resumen-AP_mensual'!D53</f>
        <v>2537</v>
      </c>
      <c r="D107" s="4">
        <f t="shared" si="98"/>
        <v>44104</v>
      </c>
      <c r="E107" s="4">
        <f>+'Resumen-AP_mensual'!E53</f>
        <v>15</v>
      </c>
      <c r="F107" s="4">
        <f t="shared" si="99"/>
        <v>44119</v>
      </c>
      <c r="G107" s="6">
        <f>+'Resumen-AP_mensual'!S53</f>
        <v>15.805491856520797</v>
      </c>
      <c r="H107" s="6">
        <f>+'Resumen-AP_mensual'!T53</f>
        <v>86.570086716594432</v>
      </c>
      <c r="I107" s="6">
        <f t="shared" si="103"/>
        <v>19.876092644658083</v>
      </c>
      <c r="J107" s="6">
        <f>+'Resumen-AP_mensual'!U53</f>
        <v>698.4</v>
      </c>
      <c r="K107" s="6">
        <f t="shared" si="104"/>
        <v>20.106783698633244</v>
      </c>
      <c r="L107" s="4">
        <f t="shared" si="100"/>
        <v>656986.88</v>
      </c>
      <c r="M107" s="4">
        <f t="shared" si="100"/>
        <v>219628.31000000008</v>
      </c>
      <c r="N107" s="4">
        <f t="shared" si="101"/>
        <v>876615.19000000006</v>
      </c>
      <c r="O107" s="4">
        <f t="shared" si="105"/>
        <v>10476</v>
      </c>
      <c r="P107" s="4">
        <f t="shared" si="102"/>
        <v>887091.19000000006</v>
      </c>
      <c r="Q107" s="41"/>
      <c r="R107" s="41"/>
      <c r="BA107" s="22">
        <f t="shared" si="106"/>
        <v>2015</v>
      </c>
    </row>
    <row r="108" spans="1:53" x14ac:dyDescent="0.3">
      <c r="A108" s="13">
        <v>42094</v>
      </c>
      <c r="B108" s="4">
        <f>+'Resumen-AP_mensual'!C54</f>
        <v>41629</v>
      </c>
      <c r="C108" s="4">
        <f>+'Resumen-AP_mensual'!D54</f>
        <v>2538</v>
      </c>
      <c r="D108" s="4">
        <f t="shared" si="98"/>
        <v>44167</v>
      </c>
      <c r="E108" s="4">
        <f>+'Resumen-AP_mensual'!E54</f>
        <v>15</v>
      </c>
      <c r="F108" s="4">
        <f t="shared" si="99"/>
        <v>44182</v>
      </c>
      <c r="G108" s="6">
        <f>+'Resumen-AP_mensual'!S54</f>
        <v>14.714354896826732</v>
      </c>
      <c r="H108" s="6">
        <f>+'Resumen-AP_mensual'!T54</f>
        <v>85.667643814026789</v>
      </c>
      <c r="I108" s="6">
        <f t="shared" si="103"/>
        <v>18.791594629474496</v>
      </c>
      <c r="J108" s="6">
        <f>+'Resumen-AP_mensual'!U54</f>
        <v>580.66666666666663</v>
      </c>
      <c r="K108" s="6">
        <f t="shared" si="104"/>
        <v>18.98235389977819</v>
      </c>
      <c r="L108" s="4">
        <f t="shared" si="100"/>
        <v>612543.88</v>
      </c>
      <c r="M108" s="4">
        <f t="shared" si="100"/>
        <v>217424.47999999998</v>
      </c>
      <c r="N108" s="4">
        <f t="shared" si="101"/>
        <v>829968.36</v>
      </c>
      <c r="O108" s="4">
        <f t="shared" si="105"/>
        <v>8710</v>
      </c>
      <c r="P108" s="4">
        <f t="shared" si="102"/>
        <v>838678.36</v>
      </c>
      <c r="Q108" s="41"/>
      <c r="R108" s="41"/>
      <c r="BA108" s="22">
        <f t="shared" si="106"/>
        <v>2015</v>
      </c>
    </row>
    <row r="109" spans="1:53" x14ac:dyDescent="0.3">
      <c r="A109" s="13">
        <v>42124</v>
      </c>
      <c r="B109" s="4">
        <f>+'Resumen-AP_mensual'!C55</f>
        <v>41660</v>
      </c>
      <c r="C109" s="4">
        <f>+'Resumen-AP_mensual'!D55</f>
        <v>2537</v>
      </c>
      <c r="D109" s="4">
        <f t="shared" si="98"/>
        <v>44197</v>
      </c>
      <c r="E109" s="4">
        <f>+'Resumen-AP_mensual'!E55</f>
        <v>15</v>
      </c>
      <c r="F109" s="4">
        <f t="shared" si="99"/>
        <v>44212</v>
      </c>
      <c r="G109" s="6">
        <f>+'Resumen-AP_mensual'!S55</f>
        <v>14.03228060489678</v>
      </c>
      <c r="H109" s="6">
        <f>+'Resumen-AP_mensual'!T55</f>
        <v>84.264410721324381</v>
      </c>
      <c r="I109" s="6">
        <f t="shared" si="103"/>
        <v>18.063751385840664</v>
      </c>
      <c r="J109" s="6">
        <f>+'Resumen-AP_mensual'!U55</f>
        <v>754.93333333333328</v>
      </c>
      <c r="K109" s="6">
        <f t="shared" si="104"/>
        <v>18.313752374920831</v>
      </c>
      <c r="L109" s="4">
        <f t="shared" si="100"/>
        <v>584584.80999999982</v>
      </c>
      <c r="M109" s="4">
        <f t="shared" si="100"/>
        <v>213778.80999999997</v>
      </c>
      <c r="N109" s="4">
        <f t="shared" si="101"/>
        <v>798363.61999999976</v>
      </c>
      <c r="O109" s="4">
        <f t="shared" si="105"/>
        <v>11324</v>
      </c>
      <c r="P109" s="4">
        <f t="shared" si="102"/>
        <v>809687.61999999976</v>
      </c>
      <c r="Q109" s="41"/>
      <c r="R109" s="41"/>
      <c r="BA109" s="22">
        <f t="shared" si="106"/>
        <v>2015</v>
      </c>
    </row>
    <row r="110" spans="1:53" x14ac:dyDescent="0.3">
      <c r="A110" s="13">
        <v>42155</v>
      </c>
      <c r="B110" s="4">
        <f>+'Resumen-AP_mensual'!C56</f>
        <v>41660</v>
      </c>
      <c r="C110" s="4">
        <f>+'Resumen-AP_mensual'!D56</f>
        <v>2538</v>
      </c>
      <c r="D110" s="4">
        <f t="shared" si="98"/>
        <v>44198</v>
      </c>
      <c r="E110" s="4">
        <f>+'Resumen-AP_mensual'!E56</f>
        <v>15</v>
      </c>
      <c r="F110" s="4">
        <f t="shared" si="99"/>
        <v>44213</v>
      </c>
      <c r="G110" s="6">
        <f>+'Resumen-AP_mensual'!S56</f>
        <v>13.487028084493518</v>
      </c>
      <c r="H110" s="6">
        <f>+'Resumen-AP_mensual'!T56</f>
        <v>80.207533490937735</v>
      </c>
      <c r="I110" s="6">
        <f t="shared" si="103"/>
        <v>17.318347210281008</v>
      </c>
      <c r="J110" s="6">
        <f>+'Resumen-AP_mensual'!U56</f>
        <v>420.86666666666667</v>
      </c>
      <c r="K110" s="6">
        <f t="shared" si="104"/>
        <v>17.455257729627032</v>
      </c>
      <c r="L110" s="4">
        <f t="shared" si="100"/>
        <v>561869.59</v>
      </c>
      <c r="M110" s="4">
        <f t="shared" si="100"/>
        <v>203566.71999999997</v>
      </c>
      <c r="N110" s="4">
        <f t="shared" si="101"/>
        <v>765436.30999999994</v>
      </c>
      <c r="O110" s="4">
        <f t="shared" si="105"/>
        <v>6313</v>
      </c>
      <c r="P110" s="4">
        <f t="shared" si="102"/>
        <v>771749.30999999994</v>
      </c>
      <c r="Q110" s="41"/>
      <c r="R110" s="41"/>
      <c r="BA110" s="22">
        <f t="shared" si="106"/>
        <v>2015</v>
      </c>
    </row>
    <row r="111" spans="1:53" x14ac:dyDescent="0.3">
      <c r="A111" s="13">
        <v>42185</v>
      </c>
      <c r="B111" s="4">
        <f>+'Resumen-AP_mensual'!C57</f>
        <v>41761</v>
      </c>
      <c r="C111" s="4">
        <f>+'Resumen-AP_mensual'!D57</f>
        <v>2538</v>
      </c>
      <c r="D111" s="4">
        <f t="shared" si="98"/>
        <v>44299</v>
      </c>
      <c r="E111" s="4">
        <f>+'Resumen-AP_mensual'!E57</f>
        <v>15</v>
      </c>
      <c r="F111" s="4">
        <f t="shared" si="99"/>
        <v>44314</v>
      </c>
      <c r="G111" s="6">
        <f>+'Resumen-AP_mensual'!S57</f>
        <v>12.557653073441729</v>
      </c>
      <c r="H111" s="6">
        <f>+'Resumen-AP_mensual'!T57</f>
        <v>70.761721828211236</v>
      </c>
      <c r="I111" s="6">
        <f t="shared" si="103"/>
        <v>15.892309081469111</v>
      </c>
      <c r="J111" s="6">
        <f>+'Resumen-AP_mensual'!U57</f>
        <v>454.4</v>
      </c>
      <c r="K111" s="6">
        <f t="shared" si="104"/>
        <v>16.040741075055291</v>
      </c>
      <c r="L111" s="4">
        <f t="shared" si="100"/>
        <v>524420.15</v>
      </c>
      <c r="M111" s="4">
        <f t="shared" si="100"/>
        <v>179593.25000000012</v>
      </c>
      <c r="N111" s="4">
        <f t="shared" si="101"/>
        <v>704013.40000000014</v>
      </c>
      <c r="O111" s="4">
        <f t="shared" si="105"/>
        <v>6816</v>
      </c>
      <c r="P111" s="4">
        <f t="shared" si="102"/>
        <v>710829.40000000014</v>
      </c>
      <c r="Q111" s="41"/>
      <c r="R111" s="41"/>
      <c r="BA111" s="22">
        <f t="shared" si="106"/>
        <v>2015</v>
      </c>
    </row>
    <row r="112" spans="1:53" x14ac:dyDescent="0.3">
      <c r="A112" s="13">
        <v>42216</v>
      </c>
      <c r="B112" s="4">
        <f>+'Resumen-AP_mensual'!C58</f>
        <v>41761</v>
      </c>
      <c r="C112" s="4">
        <f>+'Resumen-AP_mensual'!D58</f>
        <v>2538</v>
      </c>
      <c r="D112" s="4">
        <f t="shared" si="98"/>
        <v>44299</v>
      </c>
      <c r="E112" s="4">
        <f>+'Resumen-AP_mensual'!E58</f>
        <v>15</v>
      </c>
      <c r="F112" s="4">
        <f t="shared" si="99"/>
        <v>44314</v>
      </c>
      <c r="G112" s="6">
        <f>+'Resumen-AP_mensual'!S58</f>
        <v>12.72286056368382</v>
      </c>
      <c r="H112" s="6">
        <f>+'Resumen-AP_mensual'!T58</f>
        <v>73.007249802994494</v>
      </c>
      <c r="I112" s="6">
        <f t="shared" si="103"/>
        <v>16.176703311587168</v>
      </c>
      <c r="J112" s="6">
        <f>+'Resumen-AP_mensual'!U58</f>
        <v>430.46666666666664</v>
      </c>
      <c r="K112" s="6">
        <f t="shared" si="104"/>
        <v>16.316937762332447</v>
      </c>
      <c r="L112" s="4">
        <f t="shared" si="100"/>
        <v>531319.38</v>
      </c>
      <c r="M112" s="4">
        <f t="shared" si="100"/>
        <v>185292.40000000002</v>
      </c>
      <c r="N112" s="4">
        <f t="shared" si="101"/>
        <v>716611.78</v>
      </c>
      <c r="O112" s="4">
        <f t="shared" si="105"/>
        <v>6457</v>
      </c>
      <c r="P112" s="4">
        <f t="shared" si="102"/>
        <v>723068.78</v>
      </c>
      <c r="Q112" s="41"/>
      <c r="R112" s="41"/>
      <c r="BA112" s="22">
        <f t="shared" si="106"/>
        <v>2015</v>
      </c>
    </row>
    <row r="113" spans="1:53" x14ac:dyDescent="0.3">
      <c r="A113" s="13">
        <v>42247</v>
      </c>
      <c r="B113" s="4">
        <f>+'Resumen-AP_mensual'!C59</f>
        <v>41794</v>
      </c>
      <c r="C113" s="4">
        <f>+'Resumen-AP_mensual'!D59</f>
        <v>2541</v>
      </c>
      <c r="D113" s="4">
        <f t="shared" si="98"/>
        <v>44335</v>
      </c>
      <c r="E113" s="4">
        <f>+'Resumen-AP_mensual'!E59</f>
        <v>15</v>
      </c>
      <c r="F113" s="4">
        <f t="shared" si="99"/>
        <v>44350</v>
      </c>
      <c r="G113" s="6">
        <f>+'Resumen-AP_mensual'!S59</f>
        <v>12.724569076900991</v>
      </c>
      <c r="H113" s="6">
        <f>+'Resumen-AP_mensual'!T59</f>
        <v>76.194159779614324</v>
      </c>
      <c r="I113" s="6">
        <f t="shared" si="103"/>
        <v>16.362242020976655</v>
      </c>
      <c r="J113" s="6">
        <f>+'Resumen-AP_mensual'!U59</f>
        <v>462.53333333333336</v>
      </c>
      <c r="K113" s="6">
        <f t="shared" si="104"/>
        <v>16.513145434047349</v>
      </c>
      <c r="L113" s="4">
        <f t="shared" si="100"/>
        <v>531810.64</v>
      </c>
      <c r="M113" s="4">
        <f t="shared" si="100"/>
        <v>193609.36</v>
      </c>
      <c r="N113" s="4">
        <f t="shared" si="101"/>
        <v>725420</v>
      </c>
      <c r="O113" s="4">
        <f t="shared" si="105"/>
        <v>6938</v>
      </c>
      <c r="P113" s="4">
        <f t="shared" si="102"/>
        <v>732358</v>
      </c>
      <c r="Q113" s="41"/>
      <c r="R113" s="41"/>
      <c r="BA113" s="22">
        <f t="shared" si="106"/>
        <v>2015</v>
      </c>
    </row>
    <row r="114" spans="1:53" x14ac:dyDescent="0.3">
      <c r="A114" s="13">
        <v>42277</v>
      </c>
      <c r="B114" s="4">
        <f>+'Resumen-AP_mensual'!C60</f>
        <v>41833</v>
      </c>
      <c r="C114" s="4">
        <f>+'Resumen-AP_mensual'!D60</f>
        <v>2541</v>
      </c>
      <c r="D114" s="4">
        <f t="shared" si="98"/>
        <v>44374</v>
      </c>
      <c r="E114" s="4">
        <f>+'Resumen-AP_mensual'!E60</f>
        <v>15</v>
      </c>
      <c r="F114" s="4">
        <f t="shared" si="99"/>
        <v>44389</v>
      </c>
      <c r="G114" s="6">
        <f>+'Resumen-AP_mensual'!S60</f>
        <v>12.865010637534963</v>
      </c>
      <c r="H114" s="6">
        <f>+'Resumen-AP_mensual'!T60</f>
        <v>75.565167256985475</v>
      </c>
      <c r="I114" s="6">
        <f t="shared" si="103"/>
        <v>16.455426150448464</v>
      </c>
      <c r="J114" s="6">
        <f>+'Resumen-AP_mensual'!U60</f>
        <v>475.66666666666669</v>
      </c>
      <c r="K114" s="6">
        <f t="shared" si="104"/>
        <v>16.610603527901059</v>
      </c>
      <c r="L114" s="4">
        <f t="shared" si="100"/>
        <v>538181.99000000011</v>
      </c>
      <c r="M114" s="4">
        <f t="shared" si="100"/>
        <v>192011.09000000008</v>
      </c>
      <c r="N114" s="4">
        <f t="shared" si="101"/>
        <v>730193.08000000019</v>
      </c>
      <c r="O114" s="4">
        <f t="shared" si="105"/>
        <v>7135</v>
      </c>
      <c r="P114" s="4">
        <f t="shared" si="102"/>
        <v>737328.08000000019</v>
      </c>
      <c r="Q114" s="41"/>
      <c r="R114" s="41"/>
      <c r="BA114" s="22">
        <f t="shared" si="106"/>
        <v>2015</v>
      </c>
    </row>
    <row r="115" spans="1:53" x14ac:dyDescent="0.3">
      <c r="A115" s="13">
        <v>42308</v>
      </c>
      <c r="B115" s="4">
        <f>+'Resumen-AP_mensual'!C61</f>
        <v>41859</v>
      </c>
      <c r="C115" s="4">
        <f>+'Resumen-AP_mensual'!D61</f>
        <v>2545</v>
      </c>
      <c r="D115" s="4">
        <f t="shared" si="98"/>
        <v>44404</v>
      </c>
      <c r="E115" s="4">
        <f>+'Resumen-AP_mensual'!E61</f>
        <v>15</v>
      </c>
      <c r="F115" s="4">
        <f t="shared" si="99"/>
        <v>44419</v>
      </c>
      <c r="G115" s="6">
        <f>+'Resumen-AP_mensual'!S61</f>
        <v>13.019848300246062</v>
      </c>
      <c r="H115" s="6">
        <f>+'Resumen-AP_mensual'!T61</f>
        <v>71.425335952848712</v>
      </c>
      <c r="I115" s="6">
        <f t="shared" si="103"/>
        <v>16.367338753265471</v>
      </c>
      <c r="J115" s="6">
        <f>+'Resumen-AP_mensual'!U61</f>
        <v>446.26666666666665</v>
      </c>
      <c r="K115" s="6">
        <f t="shared" si="104"/>
        <v>16.512512888628738</v>
      </c>
      <c r="L115" s="4">
        <f t="shared" si="100"/>
        <v>544997.82999999996</v>
      </c>
      <c r="M115" s="4">
        <f t="shared" si="100"/>
        <v>181777.47999999998</v>
      </c>
      <c r="N115" s="4">
        <f t="shared" si="101"/>
        <v>726775.30999999994</v>
      </c>
      <c r="O115" s="4">
        <f t="shared" si="105"/>
        <v>6694</v>
      </c>
      <c r="P115" s="4">
        <f t="shared" si="102"/>
        <v>733469.30999999994</v>
      </c>
      <c r="Q115" s="41"/>
      <c r="R115" s="41"/>
      <c r="BA115" s="22">
        <f t="shared" si="106"/>
        <v>2015</v>
      </c>
    </row>
    <row r="116" spans="1:53" x14ac:dyDescent="0.3">
      <c r="A116" s="13">
        <v>42338</v>
      </c>
      <c r="B116" s="4">
        <f>+'Resumen-AP_mensual'!C62</f>
        <v>42012</v>
      </c>
      <c r="C116" s="4">
        <f>+'Resumen-AP_mensual'!D62</f>
        <v>2546</v>
      </c>
      <c r="D116" s="4">
        <f t="shared" si="98"/>
        <v>44558</v>
      </c>
      <c r="E116" s="4">
        <f>+'Resumen-AP_mensual'!E62</f>
        <v>15</v>
      </c>
      <c r="F116" s="4">
        <f t="shared" si="99"/>
        <v>44573</v>
      </c>
      <c r="G116" s="6">
        <f>+'Resumen-AP_mensual'!S62</f>
        <v>13.696264400647433</v>
      </c>
      <c r="H116" s="6">
        <f>+'Resumen-AP_mensual'!T62</f>
        <v>73.814862529457983</v>
      </c>
      <c r="I116" s="6">
        <f t="shared" si="103"/>
        <v>17.131381570088422</v>
      </c>
      <c r="J116" s="6">
        <f>+'Resumen-AP_mensual'!U62</f>
        <v>451.93333333333334</v>
      </c>
      <c r="K116" s="6">
        <f t="shared" si="104"/>
        <v>17.277703991205438</v>
      </c>
      <c r="L116" s="4">
        <f t="shared" si="100"/>
        <v>575407.46</v>
      </c>
      <c r="M116" s="4">
        <f t="shared" si="100"/>
        <v>187932.64</v>
      </c>
      <c r="N116" s="4">
        <f t="shared" si="101"/>
        <v>763340.1</v>
      </c>
      <c r="O116" s="4">
        <f t="shared" si="105"/>
        <v>6779</v>
      </c>
      <c r="P116" s="4">
        <f t="shared" si="102"/>
        <v>770119.1</v>
      </c>
      <c r="Q116" s="41"/>
      <c r="R116" s="41"/>
      <c r="BA116" s="22">
        <f t="shared" si="106"/>
        <v>2015</v>
      </c>
    </row>
    <row r="117" spans="1:53" x14ac:dyDescent="0.3">
      <c r="A117" s="15">
        <v>42369</v>
      </c>
      <c r="B117" s="17">
        <f>+'Resumen-AP_mensual'!C63</f>
        <v>42233</v>
      </c>
      <c r="C117" s="17">
        <f>+'Resumen-AP_mensual'!D63</f>
        <v>2547</v>
      </c>
      <c r="D117" s="17">
        <f t="shared" si="98"/>
        <v>44780</v>
      </c>
      <c r="E117" s="17">
        <f>+'Resumen-AP_mensual'!E63</f>
        <v>15</v>
      </c>
      <c r="F117" s="17">
        <f t="shared" si="99"/>
        <v>44795</v>
      </c>
      <c r="G117" s="18">
        <f>+'Resumen-AP_mensual'!S63</f>
        <v>13.770578220822582</v>
      </c>
      <c r="H117" s="18">
        <f>+'Resumen-AP_mensual'!T63</f>
        <v>73.128013349038099</v>
      </c>
      <c r="I117" s="18">
        <f t="shared" si="103"/>
        <v>17.14671460473426</v>
      </c>
      <c r="J117" s="18">
        <f>+'Resumen-AP_mensual'!U63</f>
        <v>531.86666666666667</v>
      </c>
      <c r="K117" s="18">
        <f t="shared" si="104"/>
        <v>17.319073110838264</v>
      </c>
      <c r="L117" s="17">
        <f t="shared" si="100"/>
        <v>581572.83000000007</v>
      </c>
      <c r="M117" s="17">
        <f t="shared" si="100"/>
        <v>186257.05000000005</v>
      </c>
      <c r="N117" s="17">
        <f t="shared" si="101"/>
        <v>767829.88000000012</v>
      </c>
      <c r="O117" s="17">
        <f t="shared" si="105"/>
        <v>7978</v>
      </c>
      <c r="P117" s="17">
        <f t="shared" si="102"/>
        <v>775807.88000000012</v>
      </c>
      <c r="Q117" s="41"/>
      <c r="R117" s="41"/>
      <c r="BA117" s="22">
        <f t="shared" si="106"/>
        <v>2015</v>
      </c>
    </row>
    <row r="118" spans="1:53" x14ac:dyDescent="0.3">
      <c r="A118" s="13">
        <v>42400</v>
      </c>
      <c r="B118" s="4">
        <f>+'Resumen-AP_mensual'!C64</f>
        <v>42379</v>
      </c>
      <c r="C118" s="4">
        <f>+'Resumen-AP_mensual'!D64</f>
        <v>2549</v>
      </c>
      <c r="D118" s="4">
        <f t="shared" si="98"/>
        <v>44928</v>
      </c>
      <c r="E118" s="4">
        <f>+'Resumen-AP_mensual'!E64</f>
        <v>15</v>
      </c>
      <c r="F118" s="4">
        <f t="shared" si="99"/>
        <v>44943</v>
      </c>
      <c r="G118" s="6">
        <f>+'Resumen-AP_mensual'!S64</f>
        <v>14.903675405271478</v>
      </c>
      <c r="H118" s="6">
        <f>+'Resumen-AP_mensual'!T64</f>
        <v>78.978556296586888</v>
      </c>
      <c r="I118" s="6">
        <f t="shared" si="103"/>
        <v>18.538977920227918</v>
      </c>
      <c r="J118" s="6">
        <f>+'Resumen-AP_mensual'!U64</f>
        <v>525.93333333333328</v>
      </c>
      <c r="K118" s="6">
        <f t="shared" si="104"/>
        <v>18.708323876910754</v>
      </c>
      <c r="L118" s="4">
        <f t="shared" si="100"/>
        <v>631602.86</v>
      </c>
      <c r="M118" s="4">
        <f t="shared" si="100"/>
        <v>201316.33999999997</v>
      </c>
      <c r="N118" s="4">
        <f t="shared" si="101"/>
        <v>832919.2</v>
      </c>
      <c r="O118" s="4">
        <f t="shared" si="105"/>
        <v>7888.9999999999991</v>
      </c>
      <c r="P118" s="4">
        <f t="shared" si="102"/>
        <v>840808.2</v>
      </c>
      <c r="Q118" s="41"/>
      <c r="R118" s="41"/>
      <c r="BA118" s="22">
        <f t="shared" si="106"/>
        <v>2016</v>
      </c>
    </row>
    <row r="119" spans="1:53" x14ac:dyDescent="0.3">
      <c r="A119" s="13">
        <v>42429</v>
      </c>
      <c r="B119" s="4">
        <f>+'Resumen-AP_mensual'!C65</f>
        <v>42398</v>
      </c>
      <c r="C119" s="4">
        <f>+'Resumen-AP_mensual'!D65</f>
        <v>2549</v>
      </c>
      <c r="D119" s="4">
        <f t="shared" si="98"/>
        <v>44947</v>
      </c>
      <c r="E119" s="4">
        <f>+'Resumen-AP_mensual'!E65</f>
        <v>15</v>
      </c>
      <c r="F119" s="4">
        <f t="shared" si="99"/>
        <v>44962</v>
      </c>
      <c r="G119" s="6">
        <f>+'Resumen-AP_mensual'!S65</f>
        <v>15.202161894428977</v>
      </c>
      <c r="H119" s="6">
        <f>+'Resumen-AP_mensual'!T65</f>
        <v>79.157355825814079</v>
      </c>
      <c r="I119" s="6">
        <f t="shared" si="103"/>
        <v>18.829140098338041</v>
      </c>
      <c r="J119" s="6">
        <f>+'Resumen-AP_mensual'!U65</f>
        <v>531.5333333333333</v>
      </c>
      <c r="K119" s="6">
        <f t="shared" si="104"/>
        <v>19.000185934789375</v>
      </c>
      <c r="L119" s="4">
        <f t="shared" si="100"/>
        <v>644541.25999999978</v>
      </c>
      <c r="M119" s="4">
        <f t="shared" si="100"/>
        <v>201772.10000000009</v>
      </c>
      <c r="N119" s="4">
        <f t="shared" si="101"/>
        <v>846313.35999999987</v>
      </c>
      <c r="O119" s="4">
        <f t="shared" si="105"/>
        <v>7973</v>
      </c>
      <c r="P119" s="4">
        <f t="shared" si="102"/>
        <v>854286.35999999987</v>
      </c>
      <c r="Q119" s="41"/>
      <c r="R119" s="41"/>
      <c r="BA119" s="22">
        <f t="shared" si="106"/>
        <v>2016</v>
      </c>
    </row>
    <row r="120" spans="1:53" x14ac:dyDescent="0.3">
      <c r="A120" s="13">
        <v>42460</v>
      </c>
      <c r="B120" s="4">
        <f>+'Resumen-AP_mensual'!C66</f>
        <v>42404</v>
      </c>
      <c r="C120" s="4">
        <f>+'Resumen-AP_mensual'!D66</f>
        <v>2548</v>
      </c>
      <c r="D120" s="4">
        <f t="shared" si="98"/>
        <v>44952</v>
      </c>
      <c r="E120" s="4">
        <f>+'Resumen-AP_mensual'!E66</f>
        <v>15</v>
      </c>
      <c r="F120" s="4">
        <f t="shared" si="99"/>
        <v>44967</v>
      </c>
      <c r="G120" s="6">
        <f>+'Resumen-AP_mensual'!S66</f>
        <v>15.029890576360721</v>
      </c>
      <c r="H120" s="6">
        <f>+'Resumen-AP_mensual'!T66</f>
        <v>80.871640502354765</v>
      </c>
      <c r="I120" s="6">
        <f t="shared" si="103"/>
        <v>18.761977665064958</v>
      </c>
      <c r="J120" s="6">
        <f>+'Resumen-AP_mensual'!U66</f>
        <v>528.86666666666667</v>
      </c>
      <c r="K120" s="6">
        <f t="shared" si="104"/>
        <v>18.932137345164229</v>
      </c>
      <c r="L120" s="4">
        <f t="shared" si="100"/>
        <v>637327.48</v>
      </c>
      <c r="M120" s="4">
        <f t="shared" si="100"/>
        <v>206060.93999999994</v>
      </c>
      <c r="N120" s="4">
        <f t="shared" si="101"/>
        <v>843388.41999999993</v>
      </c>
      <c r="O120" s="4">
        <f t="shared" si="105"/>
        <v>7933</v>
      </c>
      <c r="P120" s="4">
        <f t="shared" si="102"/>
        <v>851321.41999999993</v>
      </c>
      <c r="Q120" s="41"/>
      <c r="R120" s="41"/>
      <c r="BA120" s="22">
        <f t="shared" si="106"/>
        <v>2016</v>
      </c>
    </row>
    <row r="121" spans="1:53" x14ac:dyDescent="0.3">
      <c r="A121" s="13">
        <v>42490</v>
      </c>
      <c r="B121" s="4">
        <f>+'Resumen-AP_mensual'!C67</f>
        <v>42429</v>
      </c>
      <c r="C121" s="4">
        <f>+'Resumen-AP_mensual'!D67</f>
        <v>2548</v>
      </c>
      <c r="D121" s="4">
        <f t="shared" si="98"/>
        <v>44977</v>
      </c>
      <c r="E121" s="4">
        <f>+'Resumen-AP_mensual'!E67</f>
        <v>16</v>
      </c>
      <c r="F121" s="4">
        <f t="shared" si="99"/>
        <v>44993</v>
      </c>
      <c r="G121" s="6">
        <f>+'Resumen-AP_mensual'!S67</f>
        <v>14.80046807608004</v>
      </c>
      <c r="H121" s="6">
        <f>+'Resumen-AP_mensual'!T67</f>
        <v>80.030981161695422</v>
      </c>
      <c r="I121" s="6">
        <f t="shared" si="103"/>
        <v>18.495853436200726</v>
      </c>
      <c r="J121" s="6">
        <f>+'Resumen-AP_mensual'!U67</f>
        <v>442.125</v>
      </c>
      <c r="K121" s="6">
        <f t="shared" si="104"/>
        <v>18.646500566754828</v>
      </c>
      <c r="L121" s="4">
        <f t="shared" si="100"/>
        <v>627969.06000000006</v>
      </c>
      <c r="M121" s="4">
        <f t="shared" si="100"/>
        <v>203918.93999999994</v>
      </c>
      <c r="N121" s="4">
        <f t="shared" si="101"/>
        <v>831888</v>
      </c>
      <c r="O121" s="4">
        <f t="shared" si="105"/>
        <v>7074</v>
      </c>
      <c r="P121" s="4">
        <f t="shared" si="102"/>
        <v>838962</v>
      </c>
      <c r="Q121" s="41"/>
      <c r="R121" s="41"/>
      <c r="BA121" s="22">
        <f t="shared" si="106"/>
        <v>2016</v>
      </c>
    </row>
    <row r="122" spans="1:53" x14ac:dyDescent="0.3">
      <c r="A122" s="13">
        <v>42521</v>
      </c>
      <c r="B122" s="4">
        <f>+'Resumen-AP_mensual'!C68</f>
        <v>42463</v>
      </c>
      <c r="C122" s="4">
        <f>+'Resumen-AP_mensual'!D68</f>
        <v>2553</v>
      </c>
      <c r="D122" s="4">
        <f t="shared" ref="D122:D185" si="107">SUM(B122:C122)</f>
        <v>45016</v>
      </c>
      <c r="E122" s="4">
        <f>+'Resumen-AP_mensual'!E68</f>
        <v>16</v>
      </c>
      <c r="F122" s="4">
        <f t="shared" ref="F122:F185" si="108">SUM(D122:E122)</f>
        <v>45032</v>
      </c>
      <c r="G122" s="6">
        <f>+'Resumen-AP_mensual'!S68</f>
        <v>13.817545627958456</v>
      </c>
      <c r="H122" s="6">
        <f>+'Resumen-AP_mensual'!T68</f>
        <v>78.282326674500595</v>
      </c>
      <c r="I122" s="6">
        <f t="shared" si="103"/>
        <v>17.473547627510218</v>
      </c>
      <c r="J122" s="6">
        <f>+'Resumen-AP_mensual'!U68</f>
        <v>523.125</v>
      </c>
      <c r="K122" s="6">
        <f t="shared" si="104"/>
        <v>17.653207052762479</v>
      </c>
      <c r="L122" s="4">
        <f t="shared" ref="L122:M185" si="109">B122*G122</f>
        <v>586734.43999999994</v>
      </c>
      <c r="M122" s="4">
        <f t="shared" si="109"/>
        <v>199854.78000000003</v>
      </c>
      <c r="N122" s="4">
        <f t="shared" ref="N122:N185" si="110">SUM(L122:M122)</f>
        <v>786589.22</v>
      </c>
      <c r="O122" s="4">
        <f t="shared" si="105"/>
        <v>8370</v>
      </c>
      <c r="P122" s="4">
        <f t="shared" ref="P122:P185" si="111">SUM(N122:O122)</f>
        <v>794959.22</v>
      </c>
      <c r="Q122" s="41"/>
      <c r="R122" s="41"/>
      <c r="BA122" s="22">
        <f t="shared" si="106"/>
        <v>2016</v>
      </c>
    </row>
    <row r="123" spans="1:53" x14ac:dyDescent="0.3">
      <c r="A123" s="13">
        <v>42551</v>
      </c>
      <c r="B123" s="4">
        <f>+'Resumen-AP_mensual'!C69</f>
        <v>42508</v>
      </c>
      <c r="C123" s="4">
        <f>+'Resumen-AP_mensual'!D69</f>
        <v>2576</v>
      </c>
      <c r="D123" s="4">
        <f t="shared" si="107"/>
        <v>45084</v>
      </c>
      <c r="E123" s="4">
        <f>+'Resumen-AP_mensual'!E69</f>
        <v>17</v>
      </c>
      <c r="F123" s="4">
        <f t="shared" si="108"/>
        <v>45101</v>
      </c>
      <c r="G123" s="6">
        <f>+'Resumen-AP_mensual'!S69</f>
        <v>13.176061682506823</v>
      </c>
      <c r="H123" s="6">
        <f>+'Resumen-AP_mensual'!T69</f>
        <v>78.039522515527977</v>
      </c>
      <c r="I123" s="6">
        <f t="shared" ref="I123:I186" si="112">+N123/D123</f>
        <v>16.882216307337416</v>
      </c>
      <c r="J123" s="6">
        <f>+'Resumen-AP_mensual'!U69</f>
        <v>458.8235294117647</v>
      </c>
      <c r="K123" s="6">
        <f t="shared" ref="K123:K186" si="113">+P123/F123</f>
        <v>17.048798031085788</v>
      </c>
      <c r="L123" s="4">
        <f t="shared" si="109"/>
        <v>560088.03</v>
      </c>
      <c r="M123" s="4">
        <f t="shared" si="109"/>
        <v>201029.81000000006</v>
      </c>
      <c r="N123" s="4">
        <f t="shared" si="110"/>
        <v>761117.84000000008</v>
      </c>
      <c r="O123" s="4">
        <f t="shared" ref="O123:O186" si="114">+J123*E123</f>
        <v>7800</v>
      </c>
      <c r="P123" s="4">
        <f t="shared" si="111"/>
        <v>768917.84000000008</v>
      </c>
      <c r="Q123" s="41"/>
      <c r="R123" s="41"/>
      <c r="BA123" s="22">
        <f t="shared" ref="BA123:BA186" si="115">YEAR(A123)</f>
        <v>2016</v>
      </c>
    </row>
    <row r="124" spans="1:53" x14ac:dyDescent="0.3">
      <c r="A124" s="13">
        <v>42582</v>
      </c>
      <c r="B124" s="4">
        <f>+'Resumen-AP_mensual'!C70</f>
        <v>42523</v>
      </c>
      <c r="C124" s="4">
        <f>+'Resumen-AP_mensual'!D70</f>
        <v>2576</v>
      </c>
      <c r="D124" s="4">
        <f t="shared" si="107"/>
        <v>45099</v>
      </c>
      <c r="E124" s="4">
        <f>+'Resumen-AP_mensual'!E70</f>
        <v>17</v>
      </c>
      <c r="F124" s="4">
        <f t="shared" si="108"/>
        <v>45116</v>
      </c>
      <c r="G124" s="6">
        <f>+'Resumen-AP_mensual'!S70</f>
        <v>12.879564941325871</v>
      </c>
      <c r="H124" s="6">
        <f>+'Resumen-AP_mensual'!T70</f>
        <v>74.442336956521771</v>
      </c>
      <c r="I124" s="6">
        <f t="shared" si="112"/>
        <v>16.395955564424934</v>
      </c>
      <c r="J124" s="6">
        <f>+'Resumen-AP_mensual'!U70</f>
        <v>595.29411764705878</v>
      </c>
      <c r="K124" s="6">
        <f t="shared" si="113"/>
        <v>16.614088128380178</v>
      </c>
      <c r="L124" s="4">
        <f t="shared" si="109"/>
        <v>547677.74</v>
      </c>
      <c r="M124" s="4">
        <f t="shared" si="109"/>
        <v>191763.46000000008</v>
      </c>
      <c r="N124" s="4">
        <f t="shared" si="110"/>
        <v>739441.20000000007</v>
      </c>
      <c r="O124" s="4">
        <f t="shared" si="114"/>
        <v>10120</v>
      </c>
      <c r="P124" s="4">
        <f t="shared" si="111"/>
        <v>749561.20000000007</v>
      </c>
      <c r="Q124" s="41"/>
      <c r="R124" s="41"/>
      <c r="BA124" s="22">
        <f t="shared" si="115"/>
        <v>2016</v>
      </c>
    </row>
    <row r="125" spans="1:53" x14ac:dyDescent="0.3">
      <c r="A125" s="13">
        <v>42613</v>
      </c>
      <c r="B125" s="4">
        <f>+'Resumen-AP_mensual'!C71</f>
        <v>42518</v>
      </c>
      <c r="C125" s="4">
        <f>+'Resumen-AP_mensual'!D71</f>
        <v>2558</v>
      </c>
      <c r="D125" s="4">
        <f t="shared" si="107"/>
        <v>45076</v>
      </c>
      <c r="E125" s="4">
        <f>+'Resumen-AP_mensual'!E71</f>
        <v>17</v>
      </c>
      <c r="F125" s="4">
        <f t="shared" si="108"/>
        <v>45093</v>
      </c>
      <c r="G125" s="6">
        <f>+'Resumen-AP_mensual'!S71</f>
        <v>12.408213462533514</v>
      </c>
      <c r="H125" s="6">
        <f>+'Resumen-AP_mensual'!T71</f>
        <v>72.21421422986711</v>
      </c>
      <c r="I125" s="6">
        <f t="shared" si="112"/>
        <v>15.802120418848167</v>
      </c>
      <c r="J125" s="6">
        <f>+'Resumen-AP_mensual'!U71</f>
        <v>433.94117647058823</v>
      </c>
      <c r="K125" s="6">
        <f t="shared" si="113"/>
        <v>15.959758277337945</v>
      </c>
      <c r="L125" s="4">
        <f t="shared" si="109"/>
        <v>527572.41999999993</v>
      </c>
      <c r="M125" s="4">
        <f t="shared" si="109"/>
        <v>184723.96000000008</v>
      </c>
      <c r="N125" s="4">
        <f t="shared" si="110"/>
        <v>712296.38</v>
      </c>
      <c r="O125" s="4">
        <f t="shared" si="114"/>
        <v>7377</v>
      </c>
      <c r="P125" s="4">
        <f t="shared" si="111"/>
        <v>719673.38</v>
      </c>
      <c r="Q125" s="41"/>
      <c r="R125" s="41"/>
      <c r="BA125" s="22">
        <f t="shared" si="115"/>
        <v>2016</v>
      </c>
    </row>
    <row r="126" spans="1:53" x14ac:dyDescent="0.3">
      <c r="A126" s="13">
        <v>42643</v>
      </c>
      <c r="B126" s="4">
        <f>+'Resumen-AP_mensual'!C72</f>
        <v>42521</v>
      </c>
      <c r="C126" s="4">
        <f>+'Resumen-AP_mensual'!D72</f>
        <v>2563</v>
      </c>
      <c r="D126" s="4">
        <f t="shared" si="107"/>
        <v>45084</v>
      </c>
      <c r="E126" s="4">
        <f>+'Resumen-AP_mensual'!E72</f>
        <v>18</v>
      </c>
      <c r="F126" s="4">
        <f t="shared" si="108"/>
        <v>45102</v>
      </c>
      <c r="G126" s="6">
        <f>+'Resumen-AP_mensual'!S72</f>
        <v>12.972685026222335</v>
      </c>
      <c r="H126" s="6">
        <f>+'Resumen-AP_mensual'!T72</f>
        <v>72.751759656652368</v>
      </c>
      <c r="I126" s="6">
        <f t="shared" si="112"/>
        <v>16.371091739863363</v>
      </c>
      <c r="J126" s="6">
        <f>+'Resumen-AP_mensual'!U72</f>
        <v>439.33333333333331</v>
      </c>
      <c r="K126" s="6">
        <f t="shared" si="113"/>
        <v>16.539894018003636</v>
      </c>
      <c r="L126" s="4">
        <f t="shared" si="109"/>
        <v>551611.53999999992</v>
      </c>
      <c r="M126" s="4">
        <f t="shared" si="109"/>
        <v>186462.76</v>
      </c>
      <c r="N126" s="4">
        <f t="shared" si="110"/>
        <v>738074.29999999993</v>
      </c>
      <c r="O126" s="4">
        <f t="shared" si="114"/>
        <v>7908</v>
      </c>
      <c r="P126" s="4">
        <f t="shared" si="111"/>
        <v>745982.29999999993</v>
      </c>
      <c r="Q126" s="41"/>
      <c r="R126" s="41"/>
      <c r="BA126" s="22">
        <f t="shared" si="115"/>
        <v>2016</v>
      </c>
    </row>
    <row r="127" spans="1:53" x14ac:dyDescent="0.3">
      <c r="A127" s="13">
        <v>42674</v>
      </c>
      <c r="B127" s="4">
        <f>+'Resumen-AP_mensual'!C73</f>
        <v>42564</v>
      </c>
      <c r="C127" s="4">
        <f>+'Resumen-AP_mensual'!D73</f>
        <v>2563</v>
      </c>
      <c r="D127" s="4">
        <f t="shared" si="107"/>
        <v>45127</v>
      </c>
      <c r="E127" s="4">
        <f>+'Resumen-AP_mensual'!E73</f>
        <v>18</v>
      </c>
      <c r="F127" s="4">
        <f t="shared" si="108"/>
        <v>45145</v>
      </c>
      <c r="G127" s="6">
        <f>+'Resumen-AP_mensual'!S73</f>
        <v>13.620783291044075</v>
      </c>
      <c r="H127" s="6">
        <f>+'Resumen-AP_mensual'!T73</f>
        <v>74.018236441669913</v>
      </c>
      <c r="I127" s="6">
        <f t="shared" si="112"/>
        <v>17.051072750238216</v>
      </c>
      <c r="J127" s="6">
        <f>+'Resumen-AP_mensual'!U73</f>
        <v>456.66666666666669</v>
      </c>
      <c r="K127" s="6">
        <f t="shared" si="113"/>
        <v>17.226354192047847</v>
      </c>
      <c r="L127" s="4">
        <f t="shared" si="109"/>
        <v>579755.02</v>
      </c>
      <c r="M127" s="4">
        <f t="shared" si="109"/>
        <v>189708.74</v>
      </c>
      <c r="N127" s="4">
        <f t="shared" si="110"/>
        <v>769463.76</v>
      </c>
      <c r="O127" s="4">
        <f t="shared" si="114"/>
        <v>8220</v>
      </c>
      <c r="P127" s="4">
        <f t="shared" si="111"/>
        <v>777683.76</v>
      </c>
      <c r="Q127" s="41"/>
      <c r="R127" s="41"/>
      <c r="BA127" s="22">
        <f t="shared" si="115"/>
        <v>2016</v>
      </c>
    </row>
    <row r="128" spans="1:53" x14ac:dyDescent="0.3">
      <c r="A128" s="13">
        <v>42704</v>
      </c>
      <c r="B128" s="4">
        <f>+'Resumen-AP_mensual'!C74</f>
        <v>42729</v>
      </c>
      <c r="C128" s="4">
        <f>+'Resumen-AP_mensual'!D74</f>
        <v>2561</v>
      </c>
      <c r="D128" s="4">
        <f t="shared" si="107"/>
        <v>45290</v>
      </c>
      <c r="E128" s="4">
        <f>+'Resumen-AP_mensual'!E74</f>
        <v>18</v>
      </c>
      <c r="F128" s="4">
        <f t="shared" si="108"/>
        <v>45308</v>
      </c>
      <c r="G128" s="6">
        <f>+'Resumen-AP_mensual'!S74</f>
        <v>13.789733436307891</v>
      </c>
      <c r="H128" s="6">
        <f>+'Resumen-AP_mensual'!T74</f>
        <v>73.472666926981645</v>
      </c>
      <c r="I128" s="6">
        <f t="shared" si="112"/>
        <v>17.164606314859789</v>
      </c>
      <c r="J128" s="6">
        <f>+'Resumen-AP_mensual'!U74</f>
        <v>508.44444444444446</v>
      </c>
      <c r="K128" s="6">
        <f t="shared" si="113"/>
        <v>17.359782378387919</v>
      </c>
      <c r="L128" s="4">
        <f t="shared" si="109"/>
        <v>589221.5199999999</v>
      </c>
      <c r="M128" s="4">
        <f t="shared" si="109"/>
        <v>188163.5</v>
      </c>
      <c r="N128" s="4">
        <f t="shared" si="110"/>
        <v>777385.0199999999</v>
      </c>
      <c r="O128" s="4">
        <f t="shared" si="114"/>
        <v>9152</v>
      </c>
      <c r="P128" s="4">
        <f t="shared" si="111"/>
        <v>786537.0199999999</v>
      </c>
      <c r="Q128" s="41"/>
      <c r="R128" s="41"/>
      <c r="BA128" s="22">
        <f t="shared" si="115"/>
        <v>2016</v>
      </c>
    </row>
    <row r="129" spans="1:53" x14ac:dyDescent="0.3">
      <c r="A129" s="15">
        <v>42735</v>
      </c>
      <c r="B129" s="17">
        <f>+'Resumen-AP_mensual'!C75</f>
        <v>42734</v>
      </c>
      <c r="C129" s="17">
        <f>+'Resumen-AP_mensual'!D75</f>
        <v>2562</v>
      </c>
      <c r="D129" s="17">
        <f t="shared" si="107"/>
        <v>45296</v>
      </c>
      <c r="E129" s="17">
        <f>+'Resumen-AP_mensual'!E75</f>
        <v>18</v>
      </c>
      <c r="F129" s="17">
        <f t="shared" si="108"/>
        <v>45314</v>
      </c>
      <c r="G129" s="18">
        <f>+'Resumen-AP_mensual'!S75</f>
        <v>14.164180746010203</v>
      </c>
      <c r="H129" s="18">
        <f>+'Resumen-AP_mensual'!T75</f>
        <v>79.98796643247465</v>
      </c>
      <c r="I129" s="18">
        <f t="shared" si="112"/>
        <v>17.88725869833981</v>
      </c>
      <c r="J129" s="18">
        <f>+'Resumen-AP_mensual'!U75</f>
        <v>381.38888888888891</v>
      </c>
      <c r="K129" s="18">
        <f t="shared" si="113"/>
        <v>18.031651807388446</v>
      </c>
      <c r="L129" s="17">
        <f t="shared" si="109"/>
        <v>605292.1</v>
      </c>
      <c r="M129" s="17">
        <f t="shared" si="109"/>
        <v>204929.17000000004</v>
      </c>
      <c r="N129" s="17">
        <f t="shared" si="110"/>
        <v>810221.27</v>
      </c>
      <c r="O129" s="17">
        <f t="shared" si="114"/>
        <v>6865</v>
      </c>
      <c r="P129" s="17">
        <f t="shared" si="111"/>
        <v>817086.27</v>
      </c>
      <c r="Q129" s="41"/>
      <c r="R129" s="41"/>
      <c r="BA129" s="22">
        <f t="shared" si="115"/>
        <v>2016</v>
      </c>
    </row>
    <row r="130" spans="1:53" x14ac:dyDescent="0.3">
      <c r="A130" s="13">
        <v>42766</v>
      </c>
      <c r="B130" s="4">
        <f>+'Resumen-AP_mensual'!C76</f>
        <v>42923</v>
      </c>
      <c r="C130" s="4">
        <f>+'Resumen-AP_mensual'!D76</f>
        <v>2559</v>
      </c>
      <c r="D130" s="4">
        <f t="shared" si="107"/>
        <v>45482</v>
      </c>
      <c r="E130" s="4">
        <f>+'Resumen-AP_mensual'!E76</f>
        <v>18</v>
      </c>
      <c r="F130" s="4">
        <f t="shared" si="108"/>
        <v>45500</v>
      </c>
      <c r="G130" s="6">
        <f>+'Resumen-AP_mensual'!S76</f>
        <v>14.497370174498521</v>
      </c>
      <c r="H130" s="6">
        <f>+'Resumen-AP_mensual'!T76</f>
        <v>80.494724501758455</v>
      </c>
      <c r="I130" s="6">
        <f t="shared" si="112"/>
        <v>18.210646409568618</v>
      </c>
      <c r="J130" s="6">
        <f>+'Resumen-AP_mensual'!U76</f>
        <v>453.55555555555554</v>
      </c>
      <c r="K130" s="6">
        <f t="shared" si="113"/>
        <v>18.382870769230767</v>
      </c>
      <c r="L130" s="4">
        <f t="shared" si="109"/>
        <v>622270.62</v>
      </c>
      <c r="M130" s="4">
        <f t="shared" si="109"/>
        <v>205985.99999999988</v>
      </c>
      <c r="N130" s="4">
        <f t="shared" si="110"/>
        <v>828256.61999999988</v>
      </c>
      <c r="O130" s="4">
        <f t="shared" si="114"/>
        <v>8164</v>
      </c>
      <c r="P130" s="4">
        <f t="shared" si="111"/>
        <v>836420.61999999988</v>
      </c>
      <c r="Q130" s="41"/>
      <c r="R130" s="41"/>
      <c r="BA130" s="22">
        <f t="shared" si="115"/>
        <v>2017</v>
      </c>
    </row>
    <row r="131" spans="1:53" x14ac:dyDescent="0.3">
      <c r="A131" s="13">
        <v>42794</v>
      </c>
      <c r="B131" s="4">
        <f>+'Resumen-AP_mensual'!C77</f>
        <v>42934</v>
      </c>
      <c r="C131" s="4">
        <f>+'Resumen-AP_mensual'!D77</f>
        <v>2559</v>
      </c>
      <c r="D131" s="4">
        <f t="shared" si="107"/>
        <v>45493</v>
      </c>
      <c r="E131" s="4">
        <f>+'Resumen-AP_mensual'!E77</f>
        <v>18</v>
      </c>
      <c r="F131" s="4">
        <f t="shared" si="108"/>
        <v>45511</v>
      </c>
      <c r="G131" s="6">
        <f>+'Resumen-AP_mensual'!S77</f>
        <v>15.716677458424563</v>
      </c>
      <c r="H131" s="6">
        <f>+'Resumen-AP_mensual'!T77</f>
        <v>83.582364204767501</v>
      </c>
      <c r="I131" s="6">
        <f t="shared" si="112"/>
        <v>19.534150308838726</v>
      </c>
      <c r="J131" s="6">
        <f>+'Resumen-AP_mensual'!U77</f>
        <v>525.22222222222217</v>
      </c>
      <c r="K131" s="6">
        <f t="shared" si="113"/>
        <v>19.734154380259721</v>
      </c>
      <c r="L131" s="4">
        <f t="shared" si="109"/>
        <v>674779.83000000019</v>
      </c>
      <c r="M131" s="4">
        <f t="shared" si="109"/>
        <v>213887.27000000005</v>
      </c>
      <c r="N131" s="4">
        <f t="shared" si="110"/>
        <v>888667.10000000021</v>
      </c>
      <c r="O131" s="4">
        <f t="shared" si="114"/>
        <v>9454</v>
      </c>
      <c r="P131" s="4">
        <f t="shared" si="111"/>
        <v>898121.10000000021</v>
      </c>
      <c r="Q131" s="41"/>
      <c r="R131" s="41"/>
      <c r="BA131" s="22">
        <f t="shared" si="115"/>
        <v>2017</v>
      </c>
    </row>
    <row r="132" spans="1:53" x14ac:dyDescent="0.3">
      <c r="A132" s="13">
        <v>42825</v>
      </c>
      <c r="B132" s="4">
        <f>+'Resumen-AP_mensual'!C78</f>
        <v>42934</v>
      </c>
      <c r="C132" s="4">
        <f>+'Resumen-AP_mensual'!D78</f>
        <v>2559</v>
      </c>
      <c r="D132" s="4">
        <f t="shared" si="107"/>
        <v>45493</v>
      </c>
      <c r="E132" s="4">
        <f>+'Resumen-AP_mensual'!E78</f>
        <v>18</v>
      </c>
      <c r="F132" s="4">
        <f t="shared" si="108"/>
        <v>45511</v>
      </c>
      <c r="G132" s="6">
        <f>+'Resumen-AP_mensual'!S78</f>
        <v>14.585173522150276</v>
      </c>
      <c r="H132" s="6">
        <f>+'Resumen-AP_mensual'!T78</f>
        <v>84.552524423602989</v>
      </c>
      <c r="I132" s="6">
        <f t="shared" si="112"/>
        <v>18.52086584749302</v>
      </c>
      <c r="J132" s="6">
        <f>+'Resumen-AP_mensual'!U78</f>
        <v>447.61111111111109</v>
      </c>
      <c r="K132" s="6">
        <f t="shared" si="113"/>
        <v>18.690574806090837</v>
      </c>
      <c r="L132" s="4">
        <f t="shared" si="109"/>
        <v>626199.84</v>
      </c>
      <c r="M132" s="4">
        <f t="shared" si="109"/>
        <v>216369.91000000006</v>
      </c>
      <c r="N132" s="4">
        <f t="shared" si="110"/>
        <v>842569.75</v>
      </c>
      <c r="O132" s="4">
        <f t="shared" si="114"/>
        <v>8057</v>
      </c>
      <c r="P132" s="4">
        <f t="shared" si="111"/>
        <v>850626.75</v>
      </c>
      <c r="Q132" s="41"/>
      <c r="R132" s="41"/>
      <c r="BA132" s="22">
        <f t="shared" si="115"/>
        <v>2017</v>
      </c>
    </row>
    <row r="133" spans="1:53" x14ac:dyDescent="0.3">
      <c r="A133" s="13">
        <v>42855</v>
      </c>
      <c r="B133" s="4">
        <f>+'Resumen-AP_mensual'!C79</f>
        <v>42938</v>
      </c>
      <c r="C133" s="4">
        <f>+'Resumen-AP_mensual'!D79</f>
        <v>2561</v>
      </c>
      <c r="D133" s="4">
        <f t="shared" si="107"/>
        <v>45499</v>
      </c>
      <c r="E133" s="4">
        <f>+'Resumen-AP_mensual'!E79</f>
        <v>19</v>
      </c>
      <c r="F133" s="4">
        <f t="shared" si="108"/>
        <v>45518</v>
      </c>
      <c r="G133" s="6">
        <f>+'Resumen-AP_mensual'!S79</f>
        <v>14.604357212725322</v>
      </c>
      <c r="H133" s="6">
        <f>+'Resumen-AP_mensual'!T79</f>
        <v>80.454517766497474</v>
      </c>
      <c r="I133" s="6">
        <f t="shared" si="112"/>
        <v>18.310861996966963</v>
      </c>
      <c r="J133" s="6">
        <f>+'Resumen-AP_mensual'!U79</f>
        <v>471.63157894736844</v>
      </c>
      <c r="K133" s="6">
        <f t="shared" si="113"/>
        <v>18.50008590008348</v>
      </c>
      <c r="L133" s="4">
        <f t="shared" si="109"/>
        <v>627081.8899999999</v>
      </c>
      <c r="M133" s="4">
        <f t="shared" si="109"/>
        <v>206044.02000000002</v>
      </c>
      <c r="N133" s="4">
        <f t="shared" si="110"/>
        <v>833125.90999999992</v>
      </c>
      <c r="O133" s="4">
        <f t="shared" si="114"/>
        <v>8961</v>
      </c>
      <c r="P133" s="4">
        <f t="shared" si="111"/>
        <v>842086.90999999992</v>
      </c>
      <c r="Q133" s="41"/>
      <c r="R133" s="41"/>
      <c r="BA133" s="22">
        <f t="shared" si="115"/>
        <v>2017</v>
      </c>
    </row>
    <row r="134" spans="1:53" x14ac:dyDescent="0.3">
      <c r="A134" s="13">
        <v>42886</v>
      </c>
      <c r="B134" s="4">
        <f>+'Resumen-AP_mensual'!C80</f>
        <v>42937</v>
      </c>
      <c r="C134" s="4">
        <f>+'Resumen-AP_mensual'!D80</f>
        <v>2561</v>
      </c>
      <c r="D134" s="4">
        <f t="shared" si="107"/>
        <v>45498</v>
      </c>
      <c r="E134" s="4">
        <f>+'Resumen-AP_mensual'!E80</f>
        <v>20</v>
      </c>
      <c r="F134" s="4">
        <f t="shared" si="108"/>
        <v>45518</v>
      </c>
      <c r="G134" s="6">
        <f>+'Resumen-AP_mensual'!S80</f>
        <v>13.707793511423711</v>
      </c>
      <c r="H134" s="6">
        <f>+'Resumen-AP_mensual'!T80</f>
        <v>70.788016399843812</v>
      </c>
      <c r="I134" s="6">
        <f t="shared" si="112"/>
        <v>16.920735856521162</v>
      </c>
      <c r="J134" s="6">
        <f>+'Resumen-AP_mensual'!U80</f>
        <v>418.95</v>
      </c>
      <c r="K134" s="6">
        <f t="shared" si="113"/>
        <v>17.09738213454018</v>
      </c>
      <c r="L134" s="4">
        <f t="shared" si="109"/>
        <v>588571.52999999991</v>
      </c>
      <c r="M134" s="4">
        <f t="shared" si="109"/>
        <v>181288.11000000002</v>
      </c>
      <c r="N134" s="4">
        <f t="shared" si="110"/>
        <v>769859.6399999999</v>
      </c>
      <c r="O134" s="4">
        <f t="shared" si="114"/>
        <v>8379</v>
      </c>
      <c r="P134" s="4">
        <f t="shared" si="111"/>
        <v>778238.6399999999</v>
      </c>
      <c r="Q134" s="41"/>
      <c r="R134" s="41"/>
      <c r="BA134" s="22">
        <f t="shared" si="115"/>
        <v>2017</v>
      </c>
    </row>
    <row r="135" spans="1:53" x14ac:dyDescent="0.3">
      <c r="A135" s="13">
        <v>42916</v>
      </c>
      <c r="B135" s="4">
        <f>+'Resumen-AP_mensual'!C81</f>
        <v>42960</v>
      </c>
      <c r="C135" s="4">
        <f>+'Resumen-AP_mensual'!D81</f>
        <v>2561</v>
      </c>
      <c r="D135" s="4">
        <f t="shared" si="107"/>
        <v>45521</v>
      </c>
      <c r="E135" s="4">
        <f>+'Resumen-AP_mensual'!E81</f>
        <v>20</v>
      </c>
      <c r="F135" s="4">
        <f t="shared" si="108"/>
        <v>45541</v>
      </c>
      <c r="G135" s="6">
        <f>+'Resumen-AP_mensual'!S81</f>
        <v>13.308003957169461</v>
      </c>
      <c r="H135" s="6">
        <f>+'Resumen-AP_mensual'!T81</f>
        <v>73.357438500585715</v>
      </c>
      <c r="I135" s="6">
        <f t="shared" si="112"/>
        <v>16.686370027020498</v>
      </c>
      <c r="J135" s="6">
        <f>+'Resumen-AP_mensual'!U81</f>
        <v>498</v>
      </c>
      <c r="K135" s="6">
        <f t="shared" si="113"/>
        <v>16.897745987132478</v>
      </c>
      <c r="L135" s="4">
        <f t="shared" si="109"/>
        <v>571711.85000000009</v>
      </c>
      <c r="M135" s="4">
        <f t="shared" si="109"/>
        <v>187868.40000000002</v>
      </c>
      <c r="N135" s="4">
        <f t="shared" si="110"/>
        <v>759580.25000000012</v>
      </c>
      <c r="O135" s="4">
        <f t="shared" si="114"/>
        <v>9960</v>
      </c>
      <c r="P135" s="4">
        <f t="shared" si="111"/>
        <v>769540.25000000012</v>
      </c>
      <c r="Q135" s="41"/>
      <c r="R135" s="41"/>
      <c r="BA135" s="22">
        <f t="shared" si="115"/>
        <v>2017</v>
      </c>
    </row>
    <row r="136" spans="1:53" x14ac:dyDescent="0.3">
      <c r="A136" s="13">
        <v>42947</v>
      </c>
      <c r="B136" s="4">
        <f>+'Resumen-AP_mensual'!C82</f>
        <v>42958</v>
      </c>
      <c r="C136" s="4">
        <f>+'Resumen-AP_mensual'!D82</f>
        <v>2562</v>
      </c>
      <c r="D136" s="4">
        <f t="shared" si="107"/>
        <v>45520</v>
      </c>
      <c r="E136" s="4">
        <f>+'Resumen-AP_mensual'!E82</f>
        <v>20</v>
      </c>
      <c r="F136" s="4">
        <f t="shared" si="108"/>
        <v>45540</v>
      </c>
      <c r="G136" s="6">
        <f>+'Resumen-AP_mensual'!S82</f>
        <v>13.578913822803669</v>
      </c>
      <c r="H136" s="6">
        <f>+'Resumen-AP_mensual'!T82</f>
        <v>79.127958626073408</v>
      </c>
      <c r="I136" s="6">
        <f t="shared" si="112"/>
        <v>17.268207601054481</v>
      </c>
      <c r="J136" s="6">
        <f>+'Resumen-AP_mensual'!U82</f>
        <v>877.55</v>
      </c>
      <c r="K136" s="6">
        <f t="shared" si="113"/>
        <v>17.646021299956082</v>
      </c>
      <c r="L136" s="4">
        <f t="shared" si="109"/>
        <v>583322.98</v>
      </c>
      <c r="M136" s="4">
        <f t="shared" si="109"/>
        <v>202725.83000000007</v>
      </c>
      <c r="N136" s="4">
        <f t="shared" si="110"/>
        <v>786048.81</v>
      </c>
      <c r="O136" s="4">
        <f t="shared" si="114"/>
        <v>17551</v>
      </c>
      <c r="P136" s="4">
        <f t="shared" si="111"/>
        <v>803599.81</v>
      </c>
      <c r="Q136" s="41"/>
      <c r="R136" s="41"/>
      <c r="BA136" s="22">
        <f t="shared" si="115"/>
        <v>2017</v>
      </c>
    </row>
    <row r="137" spans="1:53" x14ac:dyDescent="0.3">
      <c r="A137" s="13">
        <v>42978</v>
      </c>
      <c r="B137" s="4">
        <f>+'Resumen-AP_mensual'!C83</f>
        <v>42986</v>
      </c>
      <c r="C137" s="4">
        <f>+'Resumen-AP_mensual'!D83</f>
        <v>2562</v>
      </c>
      <c r="D137" s="4">
        <f t="shared" si="107"/>
        <v>45548</v>
      </c>
      <c r="E137" s="4">
        <f>+'Resumen-AP_mensual'!E83</f>
        <v>20</v>
      </c>
      <c r="F137" s="4">
        <f t="shared" si="108"/>
        <v>45568</v>
      </c>
      <c r="G137" s="6">
        <f>+'Resumen-AP_mensual'!S83</f>
        <v>13.141637742520819</v>
      </c>
      <c r="H137" s="6">
        <f>+'Resumen-AP_mensual'!T83</f>
        <v>72.263309914129579</v>
      </c>
      <c r="I137" s="6">
        <f t="shared" si="112"/>
        <v>16.467134451567574</v>
      </c>
      <c r="J137" s="6">
        <f>+'Resumen-AP_mensual'!U83</f>
        <v>470.65</v>
      </c>
      <c r="K137" s="6">
        <f t="shared" si="113"/>
        <v>16.666477352528087</v>
      </c>
      <c r="L137" s="4">
        <f t="shared" si="109"/>
        <v>564906.43999999994</v>
      </c>
      <c r="M137" s="4">
        <f t="shared" si="109"/>
        <v>185138.59999999998</v>
      </c>
      <c r="N137" s="4">
        <f t="shared" si="110"/>
        <v>750045.03999999992</v>
      </c>
      <c r="O137" s="4">
        <f t="shared" si="114"/>
        <v>9413</v>
      </c>
      <c r="P137" s="4">
        <f t="shared" si="111"/>
        <v>759458.03999999992</v>
      </c>
      <c r="Q137" s="41"/>
      <c r="R137" s="41"/>
      <c r="BA137" s="22">
        <f t="shared" si="115"/>
        <v>2017</v>
      </c>
    </row>
    <row r="138" spans="1:53" x14ac:dyDescent="0.3">
      <c r="A138" s="13">
        <v>43008</v>
      </c>
      <c r="B138" s="4">
        <f>+'Resumen-AP_mensual'!C84</f>
        <v>42993</v>
      </c>
      <c r="C138" s="4">
        <f>+'Resumen-AP_mensual'!D84</f>
        <v>2564</v>
      </c>
      <c r="D138" s="4">
        <f t="shared" si="107"/>
        <v>45557</v>
      </c>
      <c r="E138" s="4">
        <f>+'Resumen-AP_mensual'!E84</f>
        <v>20</v>
      </c>
      <c r="F138" s="4">
        <f t="shared" si="108"/>
        <v>45577</v>
      </c>
      <c r="G138" s="6">
        <f>+'Resumen-AP_mensual'!S84</f>
        <v>13.270666852743471</v>
      </c>
      <c r="H138" s="6">
        <f>+'Resumen-AP_mensual'!T84</f>
        <v>75.41037831513259</v>
      </c>
      <c r="I138" s="6">
        <f t="shared" si="112"/>
        <v>16.767960796364992</v>
      </c>
      <c r="J138" s="6">
        <f>+'Resumen-AP_mensual'!U84</f>
        <v>331.75</v>
      </c>
      <c r="K138" s="6">
        <f t="shared" si="113"/>
        <v>16.906180529653113</v>
      </c>
      <c r="L138" s="4">
        <f t="shared" si="109"/>
        <v>570545.78</v>
      </c>
      <c r="M138" s="4">
        <f t="shared" si="109"/>
        <v>193352.20999999996</v>
      </c>
      <c r="N138" s="4">
        <f t="shared" si="110"/>
        <v>763897.99</v>
      </c>
      <c r="O138" s="4">
        <f t="shared" si="114"/>
        <v>6635</v>
      </c>
      <c r="P138" s="4">
        <f t="shared" si="111"/>
        <v>770532.99</v>
      </c>
      <c r="Q138" s="41"/>
      <c r="R138" s="41"/>
      <c r="BA138" s="22">
        <f t="shared" si="115"/>
        <v>2017</v>
      </c>
    </row>
    <row r="139" spans="1:53" x14ac:dyDescent="0.3">
      <c r="A139" s="13">
        <v>43039</v>
      </c>
      <c r="B139" s="4">
        <f>+'Resumen-AP_mensual'!C85</f>
        <v>43094</v>
      </c>
      <c r="C139" s="4">
        <f>+'Resumen-AP_mensual'!D85</f>
        <v>2565</v>
      </c>
      <c r="D139" s="4">
        <f t="shared" si="107"/>
        <v>45659</v>
      </c>
      <c r="E139" s="4">
        <f>+'Resumen-AP_mensual'!E85</f>
        <v>20</v>
      </c>
      <c r="F139" s="4">
        <f t="shared" si="108"/>
        <v>45679</v>
      </c>
      <c r="G139" s="6">
        <f>+'Resumen-AP_mensual'!S85</f>
        <v>13.765864389474171</v>
      </c>
      <c r="H139" s="6">
        <f>+'Resumen-AP_mensual'!T85</f>
        <v>77.098031189083855</v>
      </c>
      <c r="I139" s="6">
        <f t="shared" si="112"/>
        <v>17.323695437920236</v>
      </c>
      <c r="J139" s="6">
        <f>+'Resumen-AP_mensual'!U85</f>
        <v>286.75</v>
      </c>
      <c r="K139" s="6">
        <f t="shared" si="113"/>
        <v>17.441660500448783</v>
      </c>
      <c r="L139" s="4">
        <f t="shared" si="109"/>
        <v>593226.15999999992</v>
      </c>
      <c r="M139" s="4">
        <f t="shared" si="109"/>
        <v>197756.4500000001</v>
      </c>
      <c r="N139" s="4">
        <f t="shared" si="110"/>
        <v>790982.61</v>
      </c>
      <c r="O139" s="4">
        <f t="shared" si="114"/>
        <v>5735</v>
      </c>
      <c r="P139" s="4">
        <f t="shared" si="111"/>
        <v>796717.61</v>
      </c>
      <c r="Q139" s="41"/>
      <c r="R139" s="41"/>
      <c r="BA139" s="22">
        <f t="shared" si="115"/>
        <v>2017</v>
      </c>
    </row>
    <row r="140" spans="1:53" x14ac:dyDescent="0.3">
      <c r="A140" s="13">
        <v>43069</v>
      </c>
      <c r="B140" s="4">
        <f>+'Resumen-AP_mensual'!C86</f>
        <v>43585</v>
      </c>
      <c r="C140" s="4">
        <f>+'Resumen-AP_mensual'!D86</f>
        <v>2621</v>
      </c>
      <c r="D140" s="4">
        <f t="shared" si="107"/>
        <v>46206</v>
      </c>
      <c r="E140" s="4">
        <f>+'Resumen-AP_mensual'!E86</f>
        <v>20</v>
      </c>
      <c r="F140" s="4">
        <f t="shared" si="108"/>
        <v>46226</v>
      </c>
      <c r="G140" s="6">
        <f>+'Resumen-AP_mensual'!S86</f>
        <v>14.090022484799814</v>
      </c>
      <c r="H140" s="6">
        <f>+'Resumen-AP_mensual'!T86</f>
        <v>75.119771079740573</v>
      </c>
      <c r="I140" s="6">
        <f t="shared" si="112"/>
        <v>17.55188828290698</v>
      </c>
      <c r="J140" s="6">
        <f>+'Resumen-AP_mensual'!U86</f>
        <v>300.10000000000002</v>
      </c>
      <c r="K140" s="6">
        <f t="shared" si="113"/>
        <v>17.674134686107383</v>
      </c>
      <c r="L140" s="4">
        <f t="shared" si="109"/>
        <v>614113.62999999989</v>
      </c>
      <c r="M140" s="4">
        <f t="shared" si="109"/>
        <v>196888.92000000004</v>
      </c>
      <c r="N140" s="4">
        <f t="shared" si="110"/>
        <v>811002.54999999993</v>
      </c>
      <c r="O140" s="4">
        <f t="shared" si="114"/>
        <v>6002</v>
      </c>
      <c r="P140" s="4">
        <f t="shared" si="111"/>
        <v>817004.54999999993</v>
      </c>
      <c r="Q140" s="41"/>
      <c r="R140" s="41"/>
      <c r="BA140" s="22">
        <f t="shared" si="115"/>
        <v>2017</v>
      </c>
    </row>
    <row r="141" spans="1:53" x14ac:dyDescent="0.3">
      <c r="A141" s="15">
        <v>43100</v>
      </c>
      <c r="B141" s="17">
        <f>+'Resumen-AP_mensual'!C87</f>
        <v>43624</v>
      </c>
      <c r="C141" s="17">
        <f>+'Resumen-AP_mensual'!D87</f>
        <v>2621</v>
      </c>
      <c r="D141" s="17">
        <f t="shared" si="107"/>
        <v>46245</v>
      </c>
      <c r="E141" s="17">
        <f>+'Resumen-AP_mensual'!E87</f>
        <v>20</v>
      </c>
      <c r="F141" s="17">
        <f t="shared" si="108"/>
        <v>46265</v>
      </c>
      <c r="G141" s="18">
        <f>+'Resumen-AP_mensual'!S87</f>
        <v>14.911434989913809</v>
      </c>
      <c r="H141" s="18">
        <f>+'Resumen-AP_mensual'!T87</f>
        <v>77.65752003052269</v>
      </c>
      <c r="I141" s="18">
        <f t="shared" si="112"/>
        <v>18.46765704400476</v>
      </c>
      <c r="J141" s="18">
        <f>+'Resumen-AP_mensual'!U87</f>
        <v>380.5</v>
      </c>
      <c r="K141" s="18">
        <f t="shared" si="113"/>
        <v>18.624160812709391</v>
      </c>
      <c r="L141" s="17">
        <f t="shared" si="109"/>
        <v>650496.44000000006</v>
      </c>
      <c r="M141" s="17">
        <f t="shared" si="109"/>
        <v>203540.35999999996</v>
      </c>
      <c r="N141" s="17">
        <f t="shared" si="110"/>
        <v>854036.8</v>
      </c>
      <c r="O141" s="17">
        <f t="shared" si="114"/>
        <v>7610</v>
      </c>
      <c r="P141" s="17">
        <f t="shared" si="111"/>
        <v>861646.8</v>
      </c>
      <c r="Q141" s="41"/>
      <c r="R141" s="41"/>
      <c r="BA141" s="22">
        <f t="shared" si="115"/>
        <v>2017</v>
      </c>
    </row>
    <row r="142" spans="1:53" x14ac:dyDescent="0.3">
      <c r="A142" s="13">
        <v>43131</v>
      </c>
      <c r="B142" s="4">
        <f>+'Resumen-AP_mensual'!C88</f>
        <v>43630</v>
      </c>
      <c r="C142" s="4">
        <f>+'Resumen-AP_mensual'!D88</f>
        <v>2623</v>
      </c>
      <c r="D142" s="4">
        <f t="shared" si="107"/>
        <v>46253</v>
      </c>
      <c r="E142" s="4">
        <f>+'Resumen-AP_mensual'!E88</f>
        <v>20</v>
      </c>
      <c r="F142" s="4">
        <f t="shared" si="108"/>
        <v>46273</v>
      </c>
      <c r="G142" s="6">
        <f>+'Resumen-AP_mensual'!S88</f>
        <v>15.222574146229661</v>
      </c>
      <c r="H142" s="6">
        <f>+'Resumen-AP_mensual'!T88</f>
        <v>81.65370949294703</v>
      </c>
      <c r="I142" s="6">
        <f t="shared" si="112"/>
        <v>18.989872873110937</v>
      </c>
      <c r="J142" s="6">
        <f>+'Resumen-AP_mensual'!U88</f>
        <v>375.1</v>
      </c>
      <c r="K142" s="6">
        <f t="shared" si="113"/>
        <v>19.14378989907722</v>
      </c>
      <c r="L142" s="4">
        <f t="shared" si="109"/>
        <v>664160.91000000015</v>
      </c>
      <c r="M142" s="4">
        <f t="shared" si="109"/>
        <v>214177.68000000005</v>
      </c>
      <c r="N142" s="4">
        <f t="shared" si="110"/>
        <v>878338.5900000002</v>
      </c>
      <c r="O142" s="4">
        <f t="shared" si="114"/>
        <v>7502</v>
      </c>
      <c r="P142" s="4">
        <f t="shared" si="111"/>
        <v>885840.5900000002</v>
      </c>
      <c r="Q142" s="41"/>
      <c r="R142" s="41"/>
      <c r="BA142" s="22">
        <f t="shared" si="115"/>
        <v>2018</v>
      </c>
    </row>
    <row r="143" spans="1:53" x14ac:dyDescent="0.3">
      <c r="A143" s="13">
        <v>43159</v>
      </c>
      <c r="B143" s="4">
        <f>+'Resumen-AP_mensual'!C89</f>
        <v>43835</v>
      </c>
      <c r="C143" s="4">
        <f>+'Resumen-AP_mensual'!D89</f>
        <v>2623</v>
      </c>
      <c r="D143" s="4">
        <f t="shared" si="107"/>
        <v>46458</v>
      </c>
      <c r="E143" s="4">
        <f>+'Resumen-AP_mensual'!E89</f>
        <v>20</v>
      </c>
      <c r="F143" s="4">
        <f t="shared" si="108"/>
        <v>46478</v>
      </c>
      <c r="G143" s="6">
        <f>+'Resumen-AP_mensual'!S89</f>
        <v>16.020029656667049</v>
      </c>
      <c r="H143" s="6">
        <f>+'Resumen-AP_mensual'!T89</f>
        <v>79.53617613419749</v>
      </c>
      <c r="I143" s="6">
        <f t="shared" si="112"/>
        <v>19.606125747987431</v>
      </c>
      <c r="J143" s="6">
        <f>+'Resumen-AP_mensual'!U89</f>
        <v>474.65</v>
      </c>
      <c r="K143" s="6">
        <f t="shared" si="113"/>
        <v>19.801936184861656</v>
      </c>
      <c r="L143" s="4">
        <f t="shared" si="109"/>
        <v>702238.00000000012</v>
      </c>
      <c r="M143" s="4">
        <f t="shared" si="109"/>
        <v>208623.39</v>
      </c>
      <c r="N143" s="4">
        <f t="shared" si="110"/>
        <v>910861.39000000013</v>
      </c>
      <c r="O143" s="4">
        <f t="shared" si="114"/>
        <v>9493</v>
      </c>
      <c r="P143" s="4">
        <f t="shared" si="111"/>
        <v>920354.39000000013</v>
      </c>
      <c r="Q143" s="41"/>
      <c r="R143" s="41"/>
      <c r="BA143" s="22">
        <f t="shared" si="115"/>
        <v>2018</v>
      </c>
    </row>
    <row r="144" spans="1:53" x14ac:dyDescent="0.3">
      <c r="A144" s="13">
        <v>43190</v>
      </c>
      <c r="B144" s="4">
        <f>+'Resumen-AP_mensual'!C90</f>
        <v>44091</v>
      </c>
      <c r="C144" s="4">
        <f>+'Resumen-AP_mensual'!D90</f>
        <v>2623</v>
      </c>
      <c r="D144" s="4">
        <f t="shared" si="107"/>
        <v>46714</v>
      </c>
      <c r="E144" s="4">
        <f>+'Resumen-AP_mensual'!E90</f>
        <v>21</v>
      </c>
      <c r="F144" s="4">
        <f t="shared" si="108"/>
        <v>46735</v>
      </c>
      <c r="G144" s="6">
        <f>+'Resumen-AP_mensual'!S90</f>
        <v>15.100607606994625</v>
      </c>
      <c r="H144" s="6">
        <f>+'Resumen-AP_mensual'!T90</f>
        <v>82.187136866183792</v>
      </c>
      <c r="I144" s="6">
        <f t="shared" si="112"/>
        <v>18.867529006293619</v>
      </c>
      <c r="J144" s="6">
        <f>+'Resumen-AP_mensual'!U90</f>
        <v>403.90476190476193</v>
      </c>
      <c r="K144" s="6">
        <f t="shared" si="113"/>
        <v>19.040542420027819</v>
      </c>
      <c r="L144" s="4">
        <f t="shared" si="109"/>
        <v>665800.89</v>
      </c>
      <c r="M144" s="4">
        <f t="shared" si="109"/>
        <v>215576.86000000007</v>
      </c>
      <c r="N144" s="4">
        <f t="shared" si="110"/>
        <v>881377.75000000012</v>
      </c>
      <c r="O144" s="4">
        <f t="shared" si="114"/>
        <v>8482</v>
      </c>
      <c r="P144" s="4">
        <f t="shared" si="111"/>
        <v>889859.75000000012</v>
      </c>
      <c r="Q144" s="41"/>
      <c r="R144" s="41"/>
      <c r="BA144" s="22">
        <f t="shared" si="115"/>
        <v>2018</v>
      </c>
    </row>
    <row r="145" spans="1:53" x14ac:dyDescent="0.3">
      <c r="A145" s="13">
        <v>43220</v>
      </c>
      <c r="B145" s="4">
        <f>+'Resumen-AP_mensual'!C91</f>
        <v>44183</v>
      </c>
      <c r="C145" s="4">
        <f>+'Resumen-AP_mensual'!D91</f>
        <v>2623</v>
      </c>
      <c r="D145" s="4">
        <f t="shared" si="107"/>
        <v>46806</v>
      </c>
      <c r="E145" s="4">
        <f>+'Resumen-AP_mensual'!E91</f>
        <v>21</v>
      </c>
      <c r="F145" s="4">
        <f t="shared" si="108"/>
        <v>46827</v>
      </c>
      <c r="G145" s="6">
        <f>+'Resumen-AP_mensual'!S91</f>
        <v>14.376274811579114</v>
      </c>
      <c r="H145" s="6">
        <f>+'Resumen-AP_mensual'!T91</f>
        <v>78.655825390773913</v>
      </c>
      <c r="I145" s="6">
        <f t="shared" si="112"/>
        <v>17.978489509891894</v>
      </c>
      <c r="J145" s="6">
        <f>+'Resumen-AP_mensual'!U91</f>
        <v>344.47619047619048</v>
      </c>
      <c r="K145" s="6">
        <f t="shared" si="113"/>
        <v>18.124910414931556</v>
      </c>
      <c r="L145" s="4">
        <f t="shared" si="109"/>
        <v>635186.94999999995</v>
      </c>
      <c r="M145" s="4">
        <f t="shared" si="109"/>
        <v>206314.22999999998</v>
      </c>
      <c r="N145" s="4">
        <f t="shared" si="110"/>
        <v>841501.17999999993</v>
      </c>
      <c r="O145" s="4">
        <f t="shared" si="114"/>
        <v>7234</v>
      </c>
      <c r="P145" s="4">
        <f t="shared" si="111"/>
        <v>848735.17999999993</v>
      </c>
      <c r="Q145" s="41"/>
      <c r="R145" s="41"/>
      <c r="BA145" s="22">
        <f t="shared" si="115"/>
        <v>2018</v>
      </c>
    </row>
    <row r="146" spans="1:53" x14ac:dyDescent="0.3">
      <c r="A146" s="13">
        <v>43251</v>
      </c>
      <c r="B146" s="4">
        <f>+'Resumen-AP_mensual'!C92</f>
        <v>44188</v>
      </c>
      <c r="C146" s="4">
        <f>+'Resumen-AP_mensual'!D92</f>
        <v>2622</v>
      </c>
      <c r="D146" s="4">
        <f t="shared" si="107"/>
        <v>46810</v>
      </c>
      <c r="E146" s="4">
        <f>+'Resumen-AP_mensual'!E92</f>
        <v>21</v>
      </c>
      <c r="F146" s="4">
        <f t="shared" si="108"/>
        <v>46831</v>
      </c>
      <c r="G146" s="6">
        <f>+'Resumen-AP_mensual'!S92</f>
        <v>13.622650040735042</v>
      </c>
      <c r="H146" s="6">
        <f>+'Resumen-AP_mensual'!T92</f>
        <v>74.327112890922933</v>
      </c>
      <c r="I146" s="6">
        <f t="shared" si="112"/>
        <v>17.022929929502244</v>
      </c>
      <c r="J146" s="6">
        <f>+'Resumen-AP_mensual'!U92</f>
        <v>259.14285714285717</v>
      </c>
      <c r="K146" s="6">
        <f t="shared" si="113"/>
        <v>17.131501569473212</v>
      </c>
      <c r="L146" s="4">
        <f t="shared" si="109"/>
        <v>601957.66</v>
      </c>
      <c r="M146" s="4">
        <f t="shared" si="109"/>
        <v>194885.68999999994</v>
      </c>
      <c r="N146" s="4">
        <f t="shared" si="110"/>
        <v>796843.35</v>
      </c>
      <c r="O146" s="4">
        <f t="shared" si="114"/>
        <v>5442.0000000000009</v>
      </c>
      <c r="P146" s="4">
        <f t="shared" si="111"/>
        <v>802285.35</v>
      </c>
      <c r="Q146" s="41"/>
      <c r="R146" s="41"/>
      <c r="BA146" s="22">
        <f t="shared" si="115"/>
        <v>2018</v>
      </c>
    </row>
    <row r="147" spans="1:53" x14ac:dyDescent="0.3">
      <c r="A147" s="13">
        <v>43281</v>
      </c>
      <c r="B147" s="4">
        <f>+'Resumen-AP_mensual'!C93</f>
        <v>44293</v>
      </c>
      <c r="C147" s="4">
        <f>+'Resumen-AP_mensual'!D93</f>
        <v>2622</v>
      </c>
      <c r="D147" s="4">
        <f t="shared" si="107"/>
        <v>46915</v>
      </c>
      <c r="E147" s="4">
        <f>+'Resumen-AP_mensual'!E93</f>
        <v>21</v>
      </c>
      <c r="F147" s="4">
        <f t="shared" si="108"/>
        <v>46936</v>
      </c>
      <c r="G147" s="6">
        <f>+'Resumen-AP_mensual'!S93</f>
        <v>13.675937958593909</v>
      </c>
      <c r="H147" s="6">
        <f>+'Resumen-AP_mensual'!T93</f>
        <v>74.918558352402727</v>
      </c>
      <c r="I147" s="6">
        <f t="shared" si="112"/>
        <v>17.098684429287008</v>
      </c>
      <c r="J147" s="6">
        <f>+'Resumen-AP_mensual'!U93</f>
        <v>479.52380952380952</v>
      </c>
      <c r="K147" s="6">
        <f t="shared" si="113"/>
        <v>17.305581643088463</v>
      </c>
      <c r="L147" s="4">
        <f t="shared" si="109"/>
        <v>605748.32000000007</v>
      </c>
      <c r="M147" s="4">
        <f t="shared" si="109"/>
        <v>196436.45999999996</v>
      </c>
      <c r="N147" s="4">
        <f t="shared" si="110"/>
        <v>802184.78</v>
      </c>
      <c r="O147" s="4">
        <f t="shared" si="114"/>
        <v>10070</v>
      </c>
      <c r="P147" s="4">
        <f t="shared" si="111"/>
        <v>812254.78</v>
      </c>
      <c r="Q147" s="41"/>
      <c r="R147" s="41"/>
      <c r="BA147" s="22">
        <f t="shared" si="115"/>
        <v>2018</v>
      </c>
    </row>
    <row r="148" spans="1:53" x14ac:dyDescent="0.3">
      <c r="A148" s="13">
        <v>43312</v>
      </c>
      <c r="B148" s="4">
        <f>+'Resumen-AP_mensual'!C94</f>
        <v>44295</v>
      </c>
      <c r="C148" s="4">
        <f>+'Resumen-AP_mensual'!D94</f>
        <v>2622</v>
      </c>
      <c r="D148" s="4">
        <f t="shared" si="107"/>
        <v>46917</v>
      </c>
      <c r="E148" s="4">
        <f>+'Resumen-AP_mensual'!E94</f>
        <v>21</v>
      </c>
      <c r="F148" s="4">
        <f t="shared" si="108"/>
        <v>46938</v>
      </c>
      <c r="G148" s="6">
        <f>+'Resumen-AP_mensual'!S94</f>
        <v>13.417644429393835</v>
      </c>
      <c r="H148" s="6">
        <f>+'Resumen-AP_mensual'!T94</f>
        <v>77.606117467581996</v>
      </c>
      <c r="I148" s="6">
        <f t="shared" si="112"/>
        <v>17.004876697146024</v>
      </c>
      <c r="J148" s="6">
        <f>+'Resumen-AP_mensual'!U94</f>
        <v>262</v>
      </c>
      <c r="K148" s="6">
        <f t="shared" si="113"/>
        <v>17.114487195875409</v>
      </c>
      <c r="L148" s="4">
        <f t="shared" si="109"/>
        <v>594334.55999999994</v>
      </c>
      <c r="M148" s="4">
        <f t="shared" si="109"/>
        <v>203483.24</v>
      </c>
      <c r="N148" s="4">
        <f t="shared" si="110"/>
        <v>797817.79999999993</v>
      </c>
      <c r="O148" s="4">
        <f t="shared" si="114"/>
        <v>5502</v>
      </c>
      <c r="P148" s="4">
        <f t="shared" si="111"/>
        <v>803319.79999999993</v>
      </c>
      <c r="Q148" s="41"/>
      <c r="R148" s="41"/>
      <c r="BA148" s="22">
        <f t="shared" si="115"/>
        <v>2018</v>
      </c>
    </row>
    <row r="149" spans="1:53" x14ac:dyDescent="0.3">
      <c r="A149" s="13">
        <v>43343</v>
      </c>
      <c r="B149" s="4">
        <f>+'Resumen-AP_mensual'!C95</f>
        <v>44304</v>
      </c>
      <c r="C149" s="4">
        <f>+'Resumen-AP_mensual'!D95</f>
        <v>2625</v>
      </c>
      <c r="D149" s="4">
        <f t="shared" si="107"/>
        <v>46929</v>
      </c>
      <c r="E149" s="4">
        <f>+'Resumen-AP_mensual'!E95</f>
        <v>21</v>
      </c>
      <c r="F149" s="4">
        <f t="shared" si="108"/>
        <v>46950</v>
      </c>
      <c r="G149" s="6">
        <f>+'Resumen-AP_mensual'!S95</f>
        <v>13.417675379198265</v>
      </c>
      <c r="H149" s="6">
        <f>+'Resumen-AP_mensual'!T95</f>
        <v>72.197401904761875</v>
      </c>
      <c r="I149" s="6">
        <f t="shared" si="112"/>
        <v>16.705552430266998</v>
      </c>
      <c r="J149" s="6">
        <f>+'Resumen-AP_mensual'!U95</f>
        <v>434.90476190476193</v>
      </c>
      <c r="K149" s="6">
        <f t="shared" si="113"/>
        <v>16.892606389776354</v>
      </c>
      <c r="L149" s="4">
        <f t="shared" si="109"/>
        <v>594456.68999999994</v>
      </c>
      <c r="M149" s="4">
        <f t="shared" si="109"/>
        <v>189518.17999999993</v>
      </c>
      <c r="N149" s="4">
        <f t="shared" si="110"/>
        <v>783974.86999999988</v>
      </c>
      <c r="O149" s="4">
        <f t="shared" si="114"/>
        <v>9133</v>
      </c>
      <c r="P149" s="4">
        <f t="shared" si="111"/>
        <v>793107.86999999988</v>
      </c>
      <c r="Q149" s="41"/>
      <c r="R149" s="41"/>
      <c r="BA149" s="22">
        <f t="shared" si="115"/>
        <v>2018</v>
      </c>
    </row>
    <row r="150" spans="1:53" x14ac:dyDescent="0.3">
      <c r="A150" s="13">
        <v>43373</v>
      </c>
      <c r="B150" s="4">
        <f>+'Resumen-AP_mensual'!C96</f>
        <v>44307</v>
      </c>
      <c r="C150" s="4">
        <f>+'Resumen-AP_mensual'!D96</f>
        <v>2625</v>
      </c>
      <c r="D150" s="4">
        <f t="shared" si="107"/>
        <v>46932</v>
      </c>
      <c r="E150" s="4">
        <f>+'Resumen-AP_mensual'!E96</f>
        <v>21</v>
      </c>
      <c r="F150" s="4">
        <f t="shared" si="108"/>
        <v>46953</v>
      </c>
      <c r="G150" s="6">
        <f>+'Resumen-AP_mensual'!S96</f>
        <v>13.937644841672872</v>
      </c>
      <c r="H150" s="6">
        <f>+'Resumen-AP_mensual'!T96</f>
        <v>75.54929523809524</v>
      </c>
      <c r="I150" s="6">
        <f t="shared" si="112"/>
        <v>17.383706852467398</v>
      </c>
      <c r="J150" s="6">
        <f>+'Resumen-AP_mensual'!U96</f>
        <v>303.38095238095241</v>
      </c>
      <c r="K150" s="6">
        <f t="shared" si="113"/>
        <v>17.511620769705875</v>
      </c>
      <c r="L150" s="4">
        <f t="shared" si="109"/>
        <v>617535.23</v>
      </c>
      <c r="M150" s="4">
        <f t="shared" si="109"/>
        <v>198316.9</v>
      </c>
      <c r="N150" s="4">
        <f t="shared" si="110"/>
        <v>815852.13</v>
      </c>
      <c r="O150" s="4">
        <f t="shared" si="114"/>
        <v>6371.0000000000009</v>
      </c>
      <c r="P150" s="4">
        <f t="shared" si="111"/>
        <v>822223.13</v>
      </c>
      <c r="Q150" s="41"/>
      <c r="R150" s="41"/>
      <c r="BA150" s="22">
        <f t="shared" si="115"/>
        <v>2018</v>
      </c>
    </row>
    <row r="151" spans="1:53" x14ac:dyDescent="0.3">
      <c r="A151" s="13">
        <v>43404</v>
      </c>
      <c r="B151" s="4">
        <f>+'Resumen-AP_mensual'!C97</f>
        <v>44308</v>
      </c>
      <c r="C151" s="4">
        <f>+'Resumen-AP_mensual'!D97</f>
        <v>2624</v>
      </c>
      <c r="D151" s="4">
        <f t="shared" si="107"/>
        <v>46932</v>
      </c>
      <c r="E151" s="4">
        <f>+'Resumen-AP_mensual'!E97</f>
        <v>21</v>
      </c>
      <c r="F151" s="4">
        <f t="shared" si="108"/>
        <v>46953</v>
      </c>
      <c r="G151" s="6">
        <f>+'Resumen-AP_mensual'!S97</f>
        <v>13.008740633745603</v>
      </c>
      <c r="H151" s="6">
        <f>+'Resumen-AP_mensual'!T97</f>
        <v>71.15115853658537</v>
      </c>
      <c r="I151" s="6">
        <f t="shared" si="112"/>
        <v>16.259522713713462</v>
      </c>
      <c r="J151" s="6">
        <f>+'Resumen-AP_mensual'!U97</f>
        <v>288.04761904761904</v>
      </c>
      <c r="K151" s="6">
        <f t="shared" si="113"/>
        <v>16.381081507038957</v>
      </c>
      <c r="L151" s="4">
        <f t="shared" si="109"/>
        <v>576391.28000000014</v>
      </c>
      <c r="M151" s="4">
        <f t="shared" si="109"/>
        <v>186700.64</v>
      </c>
      <c r="N151" s="4">
        <f t="shared" si="110"/>
        <v>763091.92000000016</v>
      </c>
      <c r="O151" s="4">
        <f t="shared" si="114"/>
        <v>6049</v>
      </c>
      <c r="P151" s="4">
        <f t="shared" si="111"/>
        <v>769140.92000000016</v>
      </c>
      <c r="Q151" s="41"/>
      <c r="R151" s="41"/>
      <c r="BA151" s="22">
        <f t="shared" si="115"/>
        <v>2018</v>
      </c>
    </row>
    <row r="152" spans="1:53" x14ac:dyDescent="0.3">
      <c r="A152" s="13">
        <v>43434</v>
      </c>
      <c r="B152" s="4">
        <f>+'Resumen-AP_mensual'!C98</f>
        <v>44548</v>
      </c>
      <c r="C152" s="4">
        <f>+'Resumen-AP_mensual'!D98</f>
        <v>2625</v>
      </c>
      <c r="D152" s="4">
        <f t="shared" si="107"/>
        <v>47173</v>
      </c>
      <c r="E152" s="4">
        <f>+'Resumen-AP_mensual'!E98</f>
        <v>21</v>
      </c>
      <c r="F152" s="4">
        <f t="shared" si="108"/>
        <v>47194</v>
      </c>
      <c r="G152" s="6">
        <f>+'Resumen-AP_mensual'!S98</f>
        <v>13.908027296399387</v>
      </c>
      <c r="H152" s="6">
        <f>+'Resumen-AP_mensual'!T98</f>
        <v>72.671226666666655</v>
      </c>
      <c r="I152" s="6">
        <f t="shared" si="112"/>
        <v>17.177978292667415</v>
      </c>
      <c r="J152" s="6">
        <f>+'Resumen-AP_mensual'!U98</f>
        <v>276.71428571428572</v>
      </c>
      <c r="K152" s="6">
        <f t="shared" si="113"/>
        <v>17.293464635334999</v>
      </c>
      <c r="L152" s="4">
        <f t="shared" si="109"/>
        <v>619574.79999999993</v>
      </c>
      <c r="M152" s="4">
        <f t="shared" si="109"/>
        <v>190761.96999999997</v>
      </c>
      <c r="N152" s="4">
        <f t="shared" si="110"/>
        <v>810336.7699999999</v>
      </c>
      <c r="O152" s="4">
        <f t="shared" si="114"/>
        <v>5811</v>
      </c>
      <c r="P152" s="4">
        <f t="shared" si="111"/>
        <v>816147.7699999999</v>
      </c>
      <c r="Q152" s="41"/>
      <c r="R152" s="41"/>
      <c r="BA152" s="22">
        <f t="shared" si="115"/>
        <v>2018</v>
      </c>
    </row>
    <row r="153" spans="1:53" x14ac:dyDescent="0.3">
      <c r="A153" s="19">
        <v>43465</v>
      </c>
      <c r="B153" s="20">
        <f>+'Resumen-AP_mensual'!C99</f>
        <v>44555</v>
      </c>
      <c r="C153" s="20">
        <f>+'Resumen-AP_mensual'!D99</f>
        <v>2625</v>
      </c>
      <c r="D153" s="20">
        <f t="shared" si="107"/>
        <v>47180</v>
      </c>
      <c r="E153" s="20">
        <f>+'Resumen-AP_mensual'!E99</f>
        <v>21</v>
      </c>
      <c r="F153" s="20">
        <f t="shared" si="108"/>
        <v>47201</v>
      </c>
      <c r="G153" s="24">
        <f>+'Resumen-AP_mensual'!S99</f>
        <v>14.669415104926493</v>
      </c>
      <c r="H153" s="24">
        <f>+'Resumen-AP_mensual'!T99</f>
        <v>80.104594285714256</v>
      </c>
      <c r="I153" s="24">
        <f t="shared" si="112"/>
        <v>18.310096439169136</v>
      </c>
      <c r="J153" s="24">
        <f>+'Resumen-AP_mensual'!U99</f>
        <v>291.52380952380952</v>
      </c>
      <c r="K153" s="24">
        <f t="shared" si="113"/>
        <v>18.431650812482783</v>
      </c>
      <c r="L153" s="20">
        <f t="shared" si="109"/>
        <v>653595.78999999992</v>
      </c>
      <c r="M153" s="20">
        <f t="shared" si="109"/>
        <v>210274.55999999991</v>
      </c>
      <c r="N153" s="20">
        <f t="shared" si="110"/>
        <v>863870.34999999986</v>
      </c>
      <c r="O153" s="20">
        <f t="shared" si="114"/>
        <v>6122</v>
      </c>
      <c r="P153" s="20">
        <f t="shared" si="111"/>
        <v>869992.34999999986</v>
      </c>
      <c r="Q153" s="41"/>
      <c r="R153" s="41"/>
      <c r="BA153" s="22">
        <f t="shared" si="115"/>
        <v>2018</v>
      </c>
    </row>
    <row r="154" spans="1:53" x14ac:dyDescent="0.3">
      <c r="A154" s="13">
        <v>43496</v>
      </c>
      <c r="B154" s="4">
        <f>+'Resumen-AP_mensual'!C100</f>
        <v>44561</v>
      </c>
      <c r="C154" s="4">
        <f>+'Resumen-AP_mensual'!D100</f>
        <v>2623</v>
      </c>
      <c r="D154" s="4">
        <f t="shared" si="107"/>
        <v>47184</v>
      </c>
      <c r="E154" s="4">
        <f>+'Resumen-AP_mensual'!E100</f>
        <v>21</v>
      </c>
      <c r="F154" s="4">
        <f t="shared" si="108"/>
        <v>47205</v>
      </c>
      <c r="G154" s="6">
        <f>+'Resumen-AP_mensual'!S100</f>
        <v>15.454086757478514</v>
      </c>
      <c r="H154" s="6">
        <f>+'Resumen-AP_mensual'!T100</f>
        <v>86.517514296606919</v>
      </c>
      <c r="I154" s="6">
        <f t="shared" si="112"/>
        <v>19.40456510681587</v>
      </c>
      <c r="J154" s="6">
        <f>+'Resumen-AP_mensual'!U100</f>
        <v>463.66666666666669</v>
      </c>
      <c r="K154" s="6">
        <f t="shared" si="113"/>
        <v>19.602203156445292</v>
      </c>
      <c r="L154" s="4">
        <f t="shared" si="109"/>
        <v>688649.56</v>
      </c>
      <c r="M154" s="4">
        <f t="shared" si="109"/>
        <v>226935.43999999994</v>
      </c>
      <c r="N154" s="4">
        <f t="shared" si="110"/>
        <v>915585</v>
      </c>
      <c r="O154" s="4">
        <f t="shared" si="114"/>
        <v>9737</v>
      </c>
      <c r="P154" s="4">
        <f t="shared" si="111"/>
        <v>925322</v>
      </c>
      <c r="Q154" s="41"/>
      <c r="R154" s="41"/>
      <c r="BA154" s="22">
        <f t="shared" si="115"/>
        <v>2019</v>
      </c>
    </row>
    <row r="155" spans="1:53" x14ac:dyDescent="0.3">
      <c r="A155" s="13">
        <v>43524</v>
      </c>
      <c r="B155" s="4">
        <f>+'Resumen-AP_mensual'!C101</f>
        <v>44558</v>
      </c>
      <c r="C155" s="4">
        <f>+'Resumen-AP_mensual'!D101</f>
        <v>2622</v>
      </c>
      <c r="D155" s="4">
        <f t="shared" si="107"/>
        <v>47180</v>
      </c>
      <c r="E155" s="4">
        <f>+'Resumen-AP_mensual'!E101</f>
        <v>21</v>
      </c>
      <c r="F155" s="4">
        <f t="shared" si="108"/>
        <v>47201</v>
      </c>
      <c r="G155" s="6">
        <f>+'Resumen-AP_mensual'!S101</f>
        <v>16.120154629920556</v>
      </c>
      <c r="H155" s="6">
        <f>+'Resumen-AP_mensual'!T101</f>
        <v>87.908047292143408</v>
      </c>
      <c r="I155" s="6">
        <f t="shared" si="112"/>
        <v>20.109723399745658</v>
      </c>
      <c r="J155" s="6">
        <f>+'Resumen-AP_mensual'!U101</f>
        <v>763.33333333333337</v>
      </c>
      <c r="K155" s="6">
        <f t="shared" si="113"/>
        <v>20.440387915510268</v>
      </c>
      <c r="L155" s="4">
        <f t="shared" si="109"/>
        <v>718281.85000000009</v>
      </c>
      <c r="M155" s="4">
        <f t="shared" si="109"/>
        <v>230494.90000000002</v>
      </c>
      <c r="N155" s="4">
        <f t="shared" si="110"/>
        <v>948776.75000000012</v>
      </c>
      <c r="O155" s="4">
        <f t="shared" si="114"/>
        <v>16030</v>
      </c>
      <c r="P155" s="4">
        <f t="shared" si="111"/>
        <v>964806.75000000012</v>
      </c>
      <c r="Q155" s="41"/>
      <c r="R155" s="41"/>
      <c r="BA155" s="22">
        <f t="shared" si="115"/>
        <v>2019</v>
      </c>
    </row>
    <row r="156" spans="1:53" x14ac:dyDescent="0.3">
      <c r="A156" s="13">
        <v>43555</v>
      </c>
      <c r="B156" s="4">
        <f>+'Resumen-AP_mensual'!C102</f>
        <v>44559</v>
      </c>
      <c r="C156" s="4">
        <f>+'Resumen-AP_mensual'!D102</f>
        <v>2622</v>
      </c>
      <c r="D156" s="4">
        <f t="shared" si="107"/>
        <v>47181</v>
      </c>
      <c r="E156" s="4">
        <f>+'Resumen-AP_mensual'!E102</f>
        <v>21</v>
      </c>
      <c r="F156" s="4">
        <f t="shared" si="108"/>
        <v>47202</v>
      </c>
      <c r="G156" s="6">
        <f>+'Resumen-AP_mensual'!S102</f>
        <v>14.822707197199222</v>
      </c>
      <c r="H156" s="6">
        <f>+'Resumen-AP_mensual'!T102</f>
        <v>82.089462242562917</v>
      </c>
      <c r="I156" s="6">
        <f t="shared" si="112"/>
        <v>18.560937241686272</v>
      </c>
      <c r="J156" s="6">
        <f>+'Resumen-AP_mensual'!U102</f>
        <v>1097.3809523809523</v>
      </c>
      <c r="K156" s="6">
        <f t="shared" si="113"/>
        <v>19.040900385576883</v>
      </c>
      <c r="L156" s="4">
        <f t="shared" si="109"/>
        <v>660485.01000000013</v>
      </c>
      <c r="M156" s="4">
        <f t="shared" si="109"/>
        <v>215238.56999999998</v>
      </c>
      <c r="N156" s="4">
        <f t="shared" si="110"/>
        <v>875723.58000000007</v>
      </c>
      <c r="O156" s="4">
        <f t="shared" si="114"/>
        <v>23045</v>
      </c>
      <c r="P156" s="4">
        <f t="shared" si="111"/>
        <v>898768.58000000007</v>
      </c>
      <c r="Q156" s="41"/>
      <c r="R156" s="41"/>
      <c r="BA156" s="22">
        <f t="shared" si="115"/>
        <v>2019</v>
      </c>
    </row>
    <row r="157" spans="1:53" x14ac:dyDescent="0.3">
      <c r="A157" s="13">
        <v>43585</v>
      </c>
      <c r="B157" s="4">
        <f>+'Resumen-AP_mensual'!C103</f>
        <v>44560</v>
      </c>
      <c r="C157" s="4">
        <f>+'Resumen-AP_mensual'!D103</f>
        <v>2622</v>
      </c>
      <c r="D157" s="4">
        <f t="shared" si="107"/>
        <v>47182</v>
      </c>
      <c r="E157" s="4">
        <f>+'Resumen-AP_mensual'!E103</f>
        <v>21</v>
      </c>
      <c r="F157" s="4">
        <f t="shared" si="108"/>
        <v>47203</v>
      </c>
      <c r="G157" s="6">
        <f>+'Resumen-AP_mensual'!S103</f>
        <v>14.062169434470377</v>
      </c>
      <c r="H157" s="6">
        <f>+'Resumen-AP_mensual'!T103</f>
        <v>75.945709382151037</v>
      </c>
      <c r="I157" s="6">
        <f t="shared" si="112"/>
        <v>17.501164003221568</v>
      </c>
      <c r="J157" s="6">
        <f>+'Resumen-AP_mensual'!U103</f>
        <v>551.61904761904759</v>
      </c>
      <c r="K157" s="6">
        <f t="shared" si="113"/>
        <v>17.738786094104189</v>
      </c>
      <c r="L157" s="4">
        <f t="shared" si="109"/>
        <v>626610.27</v>
      </c>
      <c r="M157" s="4">
        <f t="shared" si="109"/>
        <v>199129.65000000002</v>
      </c>
      <c r="N157" s="4">
        <f t="shared" si="110"/>
        <v>825739.92</v>
      </c>
      <c r="O157" s="4">
        <f t="shared" si="114"/>
        <v>11584</v>
      </c>
      <c r="P157" s="4">
        <f t="shared" si="111"/>
        <v>837323.92</v>
      </c>
      <c r="Q157" s="41"/>
      <c r="R157" s="41"/>
      <c r="BA157" s="22">
        <f t="shared" si="115"/>
        <v>2019</v>
      </c>
    </row>
    <row r="158" spans="1:53" x14ac:dyDescent="0.3">
      <c r="A158" s="13">
        <v>43616</v>
      </c>
      <c r="B158" s="4">
        <f>+'Resumen-AP_mensual'!C104</f>
        <v>44555</v>
      </c>
      <c r="C158" s="4">
        <f>+'Resumen-AP_mensual'!D104</f>
        <v>2625</v>
      </c>
      <c r="D158" s="4">
        <f t="shared" si="107"/>
        <v>47180</v>
      </c>
      <c r="E158" s="4">
        <f>+'Resumen-AP_mensual'!E104</f>
        <v>21</v>
      </c>
      <c r="F158" s="4">
        <f t="shared" si="108"/>
        <v>47201</v>
      </c>
      <c r="G158" s="6">
        <f>+'Resumen-AP_mensual'!S104</f>
        <v>14.120657614184717</v>
      </c>
      <c r="H158" s="6">
        <f>+'Resumen-AP_mensual'!T104</f>
        <v>74.972079999999991</v>
      </c>
      <c r="I158" s="6">
        <f t="shared" si="112"/>
        <v>17.506307969478591</v>
      </c>
      <c r="J158" s="6">
        <f>+'Resumen-AP_mensual'!U104</f>
        <v>366.57142857142856</v>
      </c>
      <c r="K158" s="6">
        <f t="shared" si="113"/>
        <v>17.661609076078896</v>
      </c>
      <c r="L158" s="4">
        <f t="shared" si="109"/>
        <v>629145.9</v>
      </c>
      <c r="M158" s="4">
        <f t="shared" si="109"/>
        <v>196801.70999999996</v>
      </c>
      <c r="N158" s="4">
        <f t="shared" si="110"/>
        <v>825947.61</v>
      </c>
      <c r="O158" s="4">
        <f t="shared" si="114"/>
        <v>7698</v>
      </c>
      <c r="P158" s="4">
        <f t="shared" si="111"/>
        <v>833645.61</v>
      </c>
      <c r="Q158" s="41"/>
      <c r="R158" s="41"/>
      <c r="BA158" s="22">
        <f t="shared" si="115"/>
        <v>2019</v>
      </c>
    </row>
    <row r="159" spans="1:53" x14ac:dyDescent="0.3">
      <c r="A159" s="13">
        <v>43646</v>
      </c>
      <c r="B159" s="4">
        <f>+'Resumen-AP_mensual'!C105</f>
        <v>44619</v>
      </c>
      <c r="C159" s="4">
        <f>+'Resumen-AP_mensual'!D105</f>
        <v>2631</v>
      </c>
      <c r="D159" s="4">
        <f t="shared" si="107"/>
        <v>47250</v>
      </c>
      <c r="E159" s="4">
        <f>+'Resumen-AP_mensual'!E105</f>
        <v>21</v>
      </c>
      <c r="F159" s="4">
        <f t="shared" si="108"/>
        <v>47271</v>
      </c>
      <c r="G159" s="6">
        <f>+'Resumen-AP_mensual'!S105</f>
        <v>13.894616419014319</v>
      </c>
      <c r="H159" s="6">
        <f>+'Resumen-AP_mensual'!T105</f>
        <v>72.751330292664392</v>
      </c>
      <c r="I159" s="6">
        <f t="shared" si="112"/>
        <v>17.171907724867722</v>
      </c>
      <c r="J159" s="6">
        <f>+'Resumen-AP_mensual'!U105</f>
        <v>292.47619047619048</v>
      </c>
      <c r="K159" s="6">
        <f t="shared" si="113"/>
        <v>17.294210826934059</v>
      </c>
      <c r="L159" s="4">
        <f t="shared" si="109"/>
        <v>619963.8899999999</v>
      </c>
      <c r="M159" s="4">
        <f t="shared" si="109"/>
        <v>191408.75</v>
      </c>
      <c r="N159" s="4">
        <f t="shared" si="110"/>
        <v>811372.6399999999</v>
      </c>
      <c r="O159" s="4">
        <f t="shared" si="114"/>
        <v>6142</v>
      </c>
      <c r="P159" s="4">
        <f t="shared" si="111"/>
        <v>817514.6399999999</v>
      </c>
      <c r="Q159" s="41"/>
      <c r="R159" s="41"/>
      <c r="BA159" s="22">
        <f t="shared" si="115"/>
        <v>2019</v>
      </c>
    </row>
    <row r="160" spans="1:53" x14ac:dyDescent="0.3">
      <c r="A160" s="13">
        <v>43677</v>
      </c>
      <c r="B160" s="4">
        <f>+'Resumen-AP_mensual'!C106</f>
        <v>44622</v>
      </c>
      <c r="C160" s="4">
        <f>+'Resumen-AP_mensual'!D106</f>
        <v>2632</v>
      </c>
      <c r="D160" s="4">
        <f t="shared" si="107"/>
        <v>47254</v>
      </c>
      <c r="E160" s="4">
        <f>+'Resumen-AP_mensual'!E106</f>
        <v>21</v>
      </c>
      <c r="F160" s="4">
        <f t="shared" si="108"/>
        <v>47275</v>
      </c>
      <c r="G160" s="6">
        <f>+'Resumen-AP_mensual'!S106</f>
        <v>12.748805521939852</v>
      </c>
      <c r="H160" s="6">
        <f>+'Resumen-AP_mensual'!T106</f>
        <v>69.305919452887551</v>
      </c>
      <c r="I160" s="6">
        <f t="shared" si="112"/>
        <v>15.898979557286157</v>
      </c>
      <c r="J160" s="6">
        <f>+'Resumen-AP_mensual'!U106</f>
        <v>319.33333333333331</v>
      </c>
      <c r="K160" s="6">
        <f t="shared" si="113"/>
        <v>16.03376795346378</v>
      </c>
      <c r="L160" s="4">
        <f t="shared" si="109"/>
        <v>568877.20000000007</v>
      </c>
      <c r="M160" s="4">
        <f t="shared" si="109"/>
        <v>182413.18000000002</v>
      </c>
      <c r="N160" s="4">
        <f t="shared" si="110"/>
        <v>751290.38000000012</v>
      </c>
      <c r="O160" s="4">
        <f t="shared" si="114"/>
        <v>6706</v>
      </c>
      <c r="P160" s="4">
        <f t="shared" si="111"/>
        <v>757996.38000000012</v>
      </c>
      <c r="Q160" s="41"/>
      <c r="R160" s="41"/>
      <c r="BA160" s="22">
        <f t="shared" si="115"/>
        <v>2019</v>
      </c>
    </row>
    <row r="161" spans="1:53" x14ac:dyDescent="0.3">
      <c r="A161" s="13">
        <v>43708</v>
      </c>
      <c r="B161" s="4">
        <f>+'Resumen-AP_mensual'!C107</f>
        <v>44630</v>
      </c>
      <c r="C161" s="4">
        <f>+'Resumen-AP_mensual'!D107</f>
        <v>2633</v>
      </c>
      <c r="D161" s="4">
        <f t="shared" si="107"/>
        <v>47263</v>
      </c>
      <c r="E161" s="4">
        <f>+'Resumen-AP_mensual'!E107</f>
        <v>22</v>
      </c>
      <c r="F161" s="4">
        <f t="shared" si="108"/>
        <v>47285</v>
      </c>
      <c r="G161" s="6">
        <f>+'Resumen-AP_mensual'!S107</f>
        <v>13.212832175666593</v>
      </c>
      <c r="H161" s="6">
        <f>+'Resumen-AP_mensual'!T107</f>
        <v>67.470235472844664</v>
      </c>
      <c r="I161" s="6">
        <f t="shared" si="112"/>
        <v>16.235487167551785</v>
      </c>
      <c r="J161" s="6">
        <f>+'Resumen-AP_mensual'!U107</f>
        <v>279</v>
      </c>
      <c r="K161" s="6">
        <f t="shared" si="113"/>
        <v>16.357741990060273</v>
      </c>
      <c r="L161" s="4">
        <f t="shared" si="109"/>
        <v>589688.70000000007</v>
      </c>
      <c r="M161" s="4">
        <f t="shared" si="109"/>
        <v>177649.13</v>
      </c>
      <c r="N161" s="4">
        <f t="shared" si="110"/>
        <v>767337.83000000007</v>
      </c>
      <c r="O161" s="4">
        <f t="shared" si="114"/>
        <v>6138</v>
      </c>
      <c r="P161" s="4">
        <f t="shared" si="111"/>
        <v>773475.83000000007</v>
      </c>
      <c r="Q161" s="41"/>
      <c r="R161" s="41"/>
      <c r="BA161" s="22">
        <f t="shared" si="115"/>
        <v>2019</v>
      </c>
    </row>
    <row r="162" spans="1:53" x14ac:dyDescent="0.3">
      <c r="A162" s="13">
        <v>43738</v>
      </c>
      <c r="B162" s="4">
        <f>+'Resumen-AP_mensual'!C108</f>
        <v>44631</v>
      </c>
      <c r="C162" s="4">
        <f>+'Resumen-AP_mensual'!D108</f>
        <v>2633</v>
      </c>
      <c r="D162" s="4">
        <f t="shared" si="107"/>
        <v>47264</v>
      </c>
      <c r="E162" s="4">
        <f>+'Resumen-AP_mensual'!E108</f>
        <v>22</v>
      </c>
      <c r="F162" s="4">
        <f t="shared" si="108"/>
        <v>47286</v>
      </c>
      <c r="G162" s="6">
        <f>+'Resumen-AP_mensual'!S108</f>
        <v>13.691270641482379</v>
      </c>
      <c r="H162" s="6">
        <f>+'Resumen-AP_mensual'!T108</f>
        <v>74.67320926699584</v>
      </c>
      <c r="I162" s="6">
        <f t="shared" si="112"/>
        <v>17.088474526066353</v>
      </c>
      <c r="J162" s="6">
        <f>+'Resumen-AP_mensual'!U108</f>
        <v>294.04545454545456</v>
      </c>
      <c r="K162" s="6">
        <f t="shared" si="113"/>
        <v>17.217329865076348</v>
      </c>
      <c r="L162" s="4">
        <f t="shared" si="109"/>
        <v>611055.10000000009</v>
      </c>
      <c r="M162" s="4">
        <f t="shared" si="109"/>
        <v>196614.56000000006</v>
      </c>
      <c r="N162" s="4">
        <f t="shared" si="110"/>
        <v>807669.66000000015</v>
      </c>
      <c r="O162" s="4">
        <f t="shared" si="114"/>
        <v>6469</v>
      </c>
      <c r="P162" s="4">
        <f t="shared" si="111"/>
        <v>814138.66000000015</v>
      </c>
      <c r="Q162" s="41"/>
      <c r="R162" s="41"/>
      <c r="BA162" s="22">
        <f t="shared" si="115"/>
        <v>2019</v>
      </c>
    </row>
    <row r="163" spans="1:53" x14ac:dyDescent="0.3">
      <c r="A163" s="13">
        <v>43769</v>
      </c>
      <c r="B163" s="4">
        <f>+'Resumen-AP_mensual'!C109</f>
        <v>44671</v>
      </c>
      <c r="C163" s="4">
        <f>+'Resumen-AP_mensual'!D109</f>
        <v>2636</v>
      </c>
      <c r="D163" s="4">
        <f t="shared" si="107"/>
        <v>47307</v>
      </c>
      <c r="E163" s="4">
        <f>+'Resumen-AP_mensual'!E109</f>
        <v>22</v>
      </c>
      <c r="F163" s="4">
        <f t="shared" si="108"/>
        <v>47329</v>
      </c>
      <c r="G163" s="6">
        <f>+'Resumen-AP_mensual'!S109</f>
        <v>13.464803787692238</v>
      </c>
      <c r="H163" s="6">
        <f>+'Resumen-AP_mensual'!T109</f>
        <v>71.694165402124455</v>
      </c>
      <c r="I163" s="6">
        <f t="shared" si="112"/>
        <v>16.709410235271736</v>
      </c>
      <c r="J163" s="6">
        <f>+'Resumen-AP_mensual'!U109</f>
        <v>325.31818181818181</v>
      </c>
      <c r="K163" s="6">
        <f t="shared" si="113"/>
        <v>16.852861247860719</v>
      </c>
      <c r="L163" s="4">
        <f t="shared" si="109"/>
        <v>601486.25</v>
      </c>
      <c r="M163" s="4">
        <f t="shared" si="109"/>
        <v>188985.82000000007</v>
      </c>
      <c r="N163" s="4">
        <f t="shared" si="110"/>
        <v>790472.07000000007</v>
      </c>
      <c r="O163" s="4">
        <f t="shared" si="114"/>
        <v>7157</v>
      </c>
      <c r="P163" s="4">
        <f t="shared" si="111"/>
        <v>797629.07000000007</v>
      </c>
      <c r="Q163" s="41"/>
      <c r="R163" s="41"/>
      <c r="BA163" s="22">
        <f t="shared" si="115"/>
        <v>2019</v>
      </c>
    </row>
    <row r="164" spans="1:53" x14ac:dyDescent="0.3">
      <c r="A164" s="13">
        <v>43799</v>
      </c>
      <c r="B164" s="4">
        <f>+'Resumen-AP_mensual'!C110</f>
        <v>44746</v>
      </c>
      <c r="C164" s="4">
        <f>+'Resumen-AP_mensual'!D110</f>
        <v>2636</v>
      </c>
      <c r="D164" s="4">
        <f t="shared" si="107"/>
        <v>47382</v>
      </c>
      <c r="E164" s="4">
        <f>+'Resumen-AP_mensual'!E110</f>
        <v>22</v>
      </c>
      <c r="F164" s="4">
        <f t="shared" si="108"/>
        <v>47404</v>
      </c>
      <c r="G164" s="6">
        <f>+'Resumen-AP_mensual'!S110</f>
        <v>13.783674518392706</v>
      </c>
      <c r="H164" s="6">
        <f>+'Resumen-AP_mensual'!T110</f>
        <v>72.104085735963579</v>
      </c>
      <c r="I164" s="6">
        <f t="shared" si="112"/>
        <v>17.028210501878352</v>
      </c>
      <c r="J164" s="6">
        <f>+'Resumen-AP_mensual'!U110</f>
        <v>320.77272727272725</v>
      </c>
      <c r="K164" s="6">
        <f t="shared" si="113"/>
        <v>17.16917707366467</v>
      </c>
      <c r="L164" s="4">
        <f t="shared" si="109"/>
        <v>616764.30000000005</v>
      </c>
      <c r="M164" s="4">
        <f t="shared" si="109"/>
        <v>190066.37</v>
      </c>
      <c r="N164" s="4">
        <f t="shared" si="110"/>
        <v>806830.67</v>
      </c>
      <c r="O164" s="4">
        <f t="shared" si="114"/>
        <v>7057</v>
      </c>
      <c r="P164" s="4">
        <f t="shared" si="111"/>
        <v>813887.67</v>
      </c>
      <c r="Q164" s="41"/>
      <c r="R164" s="41"/>
      <c r="BA164" s="22">
        <f t="shared" si="115"/>
        <v>2019</v>
      </c>
    </row>
    <row r="165" spans="1:53" x14ac:dyDescent="0.3">
      <c r="A165" s="19">
        <v>43830</v>
      </c>
      <c r="B165" s="20">
        <f>+'Resumen-AP_mensual'!C111</f>
        <v>45087</v>
      </c>
      <c r="C165" s="20">
        <f>+'Resumen-AP_mensual'!D111</f>
        <v>2649</v>
      </c>
      <c r="D165" s="20">
        <f t="shared" si="107"/>
        <v>47736</v>
      </c>
      <c r="E165" s="20">
        <f>+'Resumen-AP_mensual'!E111</f>
        <v>22</v>
      </c>
      <c r="F165" s="20">
        <f t="shared" si="108"/>
        <v>47758</v>
      </c>
      <c r="G165" s="24">
        <f>+'Resumen-AP_mensual'!S111</f>
        <v>13.464335174218732</v>
      </c>
      <c r="H165" s="24">
        <f>+'Resumen-AP_mensual'!T111</f>
        <v>78.547512268780665</v>
      </c>
      <c r="I165" s="24">
        <f t="shared" si="112"/>
        <v>17.075977040388803</v>
      </c>
      <c r="J165" s="24">
        <f>+'Resumen-AP_mensual'!U111</f>
        <v>349.04545454545456</v>
      </c>
      <c r="K165" s="24">
        <f t="shared" si="113"/>
        <v>17.22890070773483</v>
      </c>
      <c r="L165" s="20">
        <f t="shared" si="109"/>
        <v>607066.48</v>
      </c>
      <c r="M165" s="20">
        <f t="shared" si="109"/>
        <v>208072.36</v>
      </c>
      <c r="N165" s="20">
        <f t="shared" si="110"/>
        <v>815138.84</v>
      </c>
      <c r="O165" s="20">
        <f t="shared" si="114"/>
        <v>7679</v>
      </c>
      <c r="P165" s="20">
        <f t="shared" si="111"/>
        <v>822817.84</v>
      </c>
      <c r="Q165" s="41"/>
      <c r="R165" s="41"/>
      <c r="BA165" s="22">
        <f t="shared" si="115"/>
        <v>2019</v>
      </c>
    </row>
    <row r="166" spans="1:53" x14ac:dyDescent="0.3">
      <c r="A166" s="13">
        <v>43861</v>
      </c>
      <c r="B166" s="4">
        <f>+'Resumen-AP_mensual'!C112</f>
        <v>45088</v>
      </c>
      <c r="C166" s="4">
        <f>+'Resumen-AP_mensual'!D112</f>
        <v>2649</v>
      </c>
      <c r="D166" s="4">
        <f t="shared" si="107"/>
        <v>47737</v>
      </c>
      <c r="E166" s="4">
        <f>+'Resumen-AP_mensual'!E112</f>
        <v>23</v>
      </c>
      <c r="F166" s="4">
        <f t="shared" si="108"/>
        <v>47760</v>
      </c>
      <c r="G166" s="6">
        <f>+'Resumen-AP_mensual'!S112</f>
        <v>15.118441935770045</v>
      </c>
      <c r="H166" s="6">
        <f>+'Resumen-AP_mensual'!T112</f>
        <v>81.936685541713871</v>
      </c>
      <c r="I166" s="6">
        <f t="shared" si="112"/>
        <v>18.826289670486201</v>
      </c>
      <c r="J166" s="6">
        <f>+'Resumen-AP_mensual'!U112</f>
        <v>428.6521739130435</v>
      </c>
      <c r="K166" s="6">
        <f t="shared" si="113"/>
        <v>19.023651381909545</v>
      </c>
      <c r="L166" s="4">
        <f t="shared" si="109"/>
        <v>681660.30999999982</v>
      </c>
      <c r="M166" s="4">
        <f t="shared" si="109"/>
        <v>217050.28000000006</v>
      </c>
      <c r="N166" s="4">
        <f t="shared" si="110"/>
        <v>898710.58999999985</v>
      </c>
      <c r="O166" s="4">
        <f t="shared" si="114"/>
        <v>9859</v>
      </c>
      <c r="P166" s="4">
        <f t="shared" si="111"/>
        <v>908569.58999999985</v>
      </c>
      <c r="Q166" s="41"/>
      <c r="R166" s="41"/>
      <c r="BA166" s="22">
        <f t="shared" si="115"/>
        <v>2020</v>
      </c>
    </row>
    <row r="167" spans="1:53" x14ac:dyDescent="0.3">
      <c r="A167" s="13">
        <v>43890</v>
      </c>
      <c r="B167" s="4">
        <f>+'Resumen-AP_mensual'!C113</f>
        <v>45093</v>
      </c>
      <c r="C167" s="4">
        <f>+'Resumen-AP_mensual'!D113</f>
        <v>2649</v>
      </c>
      <c r="D167" s="4">
        <f t="shared" si="107"/>
        <v>47742</v>
      </c>
      <c r="E167" s="4">
        <f>+'Resumen-AP_mensual'!E113</f>
        <v>23</v>
      </c>
      <c r="F167" s="4">
        <f t="shared" si="108"/>
        <v>47765</v>
      </c>
      <c r="G167" s="6">
        <f>+'Resumen-AP_mensual'!S113</f>
        <v>15.803015767414012</v>
      </c>
      <c r="H167" s="6">
        <f>+'Resumen-AP_mensual'!T113</f>
        <v>84.54117025292561</v>
      </c>
      <c r="I167" s="6">
        <f t="shared" si="112"/>
        <v>19.617002848644798</v>
      </c>
      <c r="J167" s="6">
        <f>+'Resumen-AP_mensual'!U113</f>
        <v>393.08695652173913</v>
      </c>
      <c r="K167" s="6">
        <f t="shared" si="113"/>
        <v>19.796837642625352</v>
      </c>
      <c r="L167" s="4">
        <f t="shared" si="109"/>
        <v>712605.39</v>
      </c>
      <c r="M167" s="4">
        <f t="shared" si="109"/>
        <v>223949.55999999994</v>
      </c>
      <c r="N167" s="4">
        <f t="shared" si="110"/>
        <v>936554.95</v>
      </c>
      <c r="O167" s="4">
        <f t="shared" si="114"/>
        <v>9041</v>
      </c>
      <c r="P167" s="4">
        <f t="shared" si="111"/>
        <v>945595.95</v>
      </c>
      <c r="Q167" s="41"/>
      <c r="R167" s="41"/>
      <c r="BA167" s="22">
        <f t="shared" si="115"/>
        <v>2020</v>
      </c>
    </row>
    <row r="168" spans="1:53" x14ac:dyDescent="0.3">
      <c r="A168" s="13">
        <v>43921</v>
      </c>
      <c r="B168" s="4">
        <f>+'Resumen-AP_mensual'!C114</f>
        <v>45093</v>
      </c>
      <c r="C168" s="4">
        <f>+'Resumen-AP_mensual'!D114</f>
        <v>2649</v>
      </c>
      <c r="D168" s="4">
        <f t="shared" si="107"/>
        <v>47742</v>
      </c>
      <c r="E168" s="4">
        <f>+'Resumen-AP_mensual'!E114</f>
        <v>23</v>
      </c>
      <c r="F168" s="4">
        <f t="shared" si="108"/>
        <v>47765</v>
      </c>
      <c r="G168" s="6">
        <f>+'Resumen-AP_mensual'!S114</f>
        <v>14.695273545783159</v>
      </c>
      <c r="H168" s="6">
        <f>+'Resumen-AP_mensual'!T114</f>
        <v>77.991457153642884</v>
      </c>
      <c r="I168" s="6">
        <f t="shared" si="112"/>
        <v>18.207308868501528</v>
      </c>
      <c r="J168" s="6">
        <f>+'Resumen-AP_mensual'!U114</f>
        <v>491.73913043478262</v>
      </c>
      <c r="K168" s="6">
        <f t="shared" si="113"/>
        <v>18.435325866220033</v>
      </c>
      <c r="L168" s="4">
        <f t="shared" si="109"/>
        <v>662653.97</v>
      </c>
      <c r="M168" s="4">
        <f t="shared" si="109"/>
        <v>206599.37</v>
      </c>
      <c r="N168" s="4">
        <f t="shared" si="110"/>
        <v>869253.34</v>
      </c>
      <c r="O168" s="4">
        <f t="shared" si="114"/>
        <v>11310</v>
      </c>
      <c r="P168" s="4">
        <f t="shared" si="111"/>
        <v>880563.34</v>
      </c>
      <c r="Q168" s="41"/>
      <c r="R168" s="41"/>
      <c r="BA168" s="22">
        <f t="shared" si="115"/>
        <v>2020</v>
      </c>
    </row>
    <row r="169" spans="1:53" x14ac:dyDescent="0.3">
      <c r="A169" s="13">
        <v>43951</v>
      </c>
      <c r="B169" s="4">
        <f>+'Resumen-AP_mensual'!C115</f>
        <v>45092</v>
      </c>
      <c r="C169" s="4">
        <f>+'Resumen-AP_mensual'!D115</f>
        <v>2649</v>
      </c>
      <c r="D169" s="4">
        <f t="shared" si="107"/>
        <v>47741</v>
      </c>
      <c r="E169" s="4">
        <f>+'Resumen-AP_mensual'!E115</f>
        <v>23</v>
      </c>
      <c r="F169" s="4">
        <f t="shared" si="108"/>
        <v>47764</v>
      </c>
      <c r="G169" s="6">
        <f>+'Resumen-AP_mensual'!S115</f>
        <v>14.687992548567376</v>
      </c>
      <c r="H169" s="6">
        <f>+'Resumen-AP_mensual'!T115</f>
        <v>76.322280105700258</v>
      </c>
      <c r="I169" s="6">
        <f t="shared" si="112"/>
        <v>18.107887978886072</v>
      </c>
      <c r="J169" s="6">
        <f>+'Resumen-AP_mensual'!U115</f>
        <v>563.6521739130435</v>
      </c>
      <c r="K169" s="6">
        <f t="shared" si="113"/>
        <v>18.370586215559836</v>
      </c>
      <c r="L169" s="4">
        <f t="shared" si="109"/>
        <v>662310.96000000008</v>
      </c>
      <c r="M169" s="4">
        <f t="shared" si="109"/>
        <v>202177.71999999997</v>
      </c>
      <c r="N169" s="4">
        <f t="shared" si="110"/>
        <v>864488.68</v>
      </c>
      <c r="O169" s="4">
        <f t="shared" si="114"/>
        <v>12964</v>
      </c>
      <c r="P169" s="4">
        <f t="shared" si="111"/>
        <v>877452.68</v>
      </c>
      <c r="Q169" s="41"/>
      <c r="R169" s="41"/>
      <c r="BA169" s="22">
        <f t="shared" si="115"/>
        <v>2020</v>
      </c>
    </row>
    <row r="170" spans="1:53" x14ac:dyDescent="0.3">
      <c r="A170" s="13">
        <v>43982</v>
      </c>
      <c r="B170" s="4">
        <f>+'Resumen-AP_mensual'!C116</f>
        <v>45092</v>
      </c>
      <c r="C170" s="4">
        <f>+'Resumen-AP_mensual'!D116</f>
        <v>2649</v>
      </c>
      <c r="D170" s="4">
        <f t="shared" si="107"/>
        <v>47741</v>
      </c>
      <c r="E170" s="4">
        <f>+'Resumen-AP_mensual'!E116</f>
        <v>23</v>
      </c>
      <c r="F170" s="4">
        <f t="shared" si="108"/>
        <v>47764</v>
      </c>
      <c r="G170" s="6">
        <f>+'Resumen-AP_mensual'!S116</f>
        <v>14.441780360152583</v>
      </c>
      <c r="H170" s="6">
        <f>+'Resumen-AP_mensual'!T116</f>
        <v>64.755734239335581</v>
      </c>
      <c r="I170" s="6">
        <f t="shared" si="112"/>
        <v>17.233545589744669</v>
      </c>
      <c r="J170" s="6">
        <f>+'Resumen-AP_mensual'!U116</f>
        <v>331.47826086956519</v>
      </c>
      <c r="K170" s="6">
        <f t="shared" si="113"/>
        <v>17.384865170421243</v>
      </c>
      <c r="L170" s="4">
        <f t="shared" si="109"/>
        <v>651208.76000000024</v>
      </c>
      <c r="M170" s="4">
        <f t="shared" si="109"/>
        <v>171537.93999999994</v>
      </c>
      <c r="N170" s="4">
        <f t="shared" si="110"/>
        <v>822746.70000000019</v>
      </c>
      <c r="O170" s="4">
        <f t="shared" si="114"/>
        <v>7623.9999999999991</v>
      </c>
      <c r="P170" s="4">
        <f t="shared" si="111"/>
        <v>830370.70000000019</v>
      </c>
      <c r="Q170" s="41"/>
      <c r="R170" s="41"/>
      <c r="BA170" s="22">
        <f t="shared" si="115"/>
        <v>2020</v>
      </c>
    </row>
    <row r="171" spans="1:53" x14ac:dyDescent="0.3">
      <c r="A171" s="13">
        <v>44012</v>
      </c>
      <c r="B171" s="4">
        <f>+'Resumen-AP_mensual'!C117</f>
        <v>45170</v>
      </c>
      <c r="C171" s="4">
        <f>+'Resumen-AP_mensual'!D117</f>
        <v>2649</v>
      </c>
      <c r="D171" s="4">
        <f t="shared" si="107"/>
        <v>47819</v>
      </c>
      <c r="E171" s="4">
        <f>+'Resumen-AP_mensual'!E117</f>
        <v>23</v>
      </c>
      <c r="F171" s="4">
        <f t="shared" si="108"/>
        <v>47842</v>
      </c>
      <c r="G171" s="6">
        <f>+'Resumen-AP_mensual'!S117</f>
        <v>12.865363736993581</v>
      </c>
      <c r="H171" s="6">
        <f>+'Resumen-AP_mensual'!T117</f>
        <v>52.778505096262741</v>
      </c>
      <c r="I171" s="6">
        <f t="shared" si="112"/>
        <v>15.076407704050693</v>
      </c>
      <c r="J171" s="6">
        <f>+'Resumen-AP_mensual'!U117</f>
        <v>253.69565217391303</v>
      </c>
      <c r="K171" s="6">
        <f t="shared" si="113"/>
        <v>15.191123698842024</v>
      </c>
      <c r="L171" s="4">
        <f t="shared" si="109"/>
        <v>581128.4800000001</v>
      </c>
      <c r="M171" s="4">
        <f t="shared" si="109"/>
        <v>139810.26</v>
      </c>
      <c r="N171" s="4">
        <f t="shared" si="110"/>
        <v>720938.74000000011</v>
      </c>
      <c r="O171" s="4">
        <f t="shared" si="114"/>
        <v>5835</v>
      </c>
      <c r="P171" s="4">
        <f t="shared" si="111"/>
        <v>726773.74000000011</v>
      </c>
      <c r="Q171" s="41"/>
      <c r="R171" s="41"/>
      <c r="BA171" s="22">
        <f t="shared" si="115"/>
        <v>2020</v>
      </c>
    </row>
    <row r="172" spans="1:53" x14ac:dyDescent="0.3">
      <c r="A172" s="13">
        <v>44043</v>
      </c>
      <c r="B172" s="4">
        <f>+'Resumen-AP_mensual'!C118</f>
        <v>45239</v>
      </c>
      <c r="C172" s="4">
        <f>+'Resumen-AP_mensual'!D118</f>
        <v>2649</v>
      </c>
      <c r="D172" s="4">
        <f t="shared" si="107"/>
        <v>47888</v>
      </c>
      <c r="E172" s="4">
        <f>+'Resumen-AP_mensual'!E118</f>
        <v>23</v>
      </c>
      <c r="F172" s="4">
        <f t="shared" si="108"/>
        <v>47911</v>
      </c>
      <c r="G172" s="6">
        <f>+'Resumen-AP_mensual'!S118</f>
        <v>12.846559384601782</v>
      </c>
      <c r="H172" s="6">
        <f>+'Resumen-AP_mensual'!T118</f>
        <v>52.108765571913928</v>
      </c>
      <c r="I172" s="6">
        <f t="shared" si="112"/>
        <v>15.018410040093551</v>
      </c>
      <c r="J172" s="6">
        <f>+'Resumen-AP_mensual'!U118</f>
        <v>266.08695652173913</v>
      </c>
      <c r="K172" s="6">
        <f t="shared" si="113"/>
        <v>15.13893719605101</v>
      </c>
      <c r="L172" s="4">
        <f t="shared" si="109"/>
        <v>581165.5</v>
      </c>
      <c r="M172" s="4">
        <f t="shared" si="109"/>
        <v>138036.12</v>
      </c>
      <c r="N172" s="4">
        <f t="shared" si="110"/>
        <v>719201.62</v>
      </c>
      <c r="O172" s="4">
        <f t="shared" si="114"/>
        <v>6120</v>
      </c>
      <c r="P172" s="4">
        <f t="shared" si="111"/>
        <v>725321.62</v>
      </c>
      <c r="Q172" s="41"/>
      <c r="R172" s="41"/>
      <c r="BA172" s="22">
        <f t="shared" si="115"/>
        <v>2020</v>
      </c>
    </row>
    <row r="173" spans="1:53" x14ac:dyDescent="0.3">
      <c r="A173" s="13">
        <v>44074</v>
      </c>
      <c r="B173" s="4">
        <f>+'Resumen-AP_mensual'!C119</f>
        <v>45289</v>
      </c>
      <c r="C173" s="4">
        <f>+'Resumen-AP_mensual'!D119</f>
        <v>2644</v>
      </c>
      <c r="D173" s="4">
        <f t="shared" si="107"/>
        <v>47933</v>
      </c>
      <c r="E173" s="4">
        <f>+'Resumen-AP_mensual'!E119</f>
        <v>23</v>
      </c>
      <c r="F173" s="4">
        <f t="shared" si="108"/>
        <v>47956</v>
      </c>
      <c r="G173" s="6">
        <f>+'Resumen-AP_mensual'!S119</f>
        <v>13.026775596723263</v>
      </c>
      <c r="H173" s="6">
        <f>+'Resumen-AP_mensual'!T119</f>
        <v>55.382257942511323</v>
      </c>
      <c r="I173" s="6">
        <f t="shared" si="112"/>
        <v>15.363117893726656</v>
      </c>
      <c r="J173" s="6">
        <f>+'Resumen-AP_mensual'!U119</f>
        <v>325.86956521739131</v>
      </c>
      <c r="K173" s="6">
        <f t="shared" si="113"/>
        <v>15.512038743848525</v>
      </c>
      <c r="L173" s="4">
        <f t="shared" si="109"/>
        <v>589969.6399999999</v>
      </c>
      <c r="M173" s="4">
        <f t="shared" si="109"/>
        <v>146430.68999999994</v>
      </c>
      <c r="N173" s="4">
        <f t="shared" si="110"/>
        <v>736400.32999999984</v>
      </c>
      <c r="O173" s="4">
        <f t="shared" si="114"/>
        <v>7495</v>
      </c>
      <c r="P173" s="4">
        <f t="shared" si="111"/>
        <v>743895.32999999984</v>
      </c>
      <c r="Q173" s="41"/>
      <c r="R173" s="41"/>
      <c r="BA173" s="22">
        <f t="shared" si="115"/>
        <v>2020</v>
      </c>
    </row>
    <row r="174" spans="1:53" x14ac:dyDescent="0.3">
      <c r="A174" s="13">
        <v>44104</v>
      </c>
      <c r="B174" s="4">
        <f>+'Resumen-AP_mensual'!C120</f>
        <v>45289</v>
      </c>
      <c r="C174" s="4">
        <f>+'Resumen-AP_mensual'!D120</f>
        <v>2644</v>
      </c>
      <c r="D174" s="4">
        <f t="shared" si="107"/>
        <v>47933</v>
      </c>
      <c r="E174" s="4">
        <f>+'Resumen-AP_mensual'!E120</f>
        <v>23</v>
      </c>
      <c r="F174" s="4">
        <f t="shared" si="108"/>
        <v>47956</v>
      </c>
      <c r="G174" s="6">
        <f>+'Resumen-AP_mensual'!S120</f>
        <v>13.289839475369298</v>
      </c>
      <c r="H174" s="6">
        <f>+'Resumen-AP_mensual'!T120</f>
        <v>55.405132375189126</v>
      </c>
      <c r="I174" s="6">
        <f t="shared" si="112"/>
        <v>15.612932843761087</v>
      </c>
      <c r="J174" s="6">
        <f>+'Resumen-AP_mensual'!U120</f>
        <v>280.60869565217394</v>
      </c>
      <c r="K174" s="6">
        <f t="shared" si="113"/>
        <v>15.740026482609062</v>
      </c>
      <c r="L174" s="4">
        <f t="shared" si="109"/>
        <v>601883.54000000015</v>
      </c>
      <c r="M174" s="4">
        <f t="shared" si="109"/>
        <v>146491.17000000004</v>
      </c>
      <c r="N174" s="4">
        <f t="shared" si="110"/>
        <v>748374.7100000002</v>
      </c>
      <c r="O174" s="4">
        <f t="shared" si="114"/>
        <v>6454.0000000000009</v>
      </c>
      <c r="P174" s="4">
        <f t="shared" si="111"/>
        <v>754828.7100000002</v>
      </c>
      <c r="Q174" s="41"/>
      <c r="R174" s="41"/>
      <c r="BA174" s="22">
        <f t="shared" si="115"/>
        <v>2020</v>
      </c>
    </row>
    <row r="175" spans="1:53" x14ac:dyDescent="0.3">
      <c r="A175" s="13">
        <v>44135</v>
      </c>
      <c r="B175" s="4">
        <f>+'Resumen-AP_mensual'!C121</f>
        <v>45440</v>
      </c>
      <c r="C175" s="4">
        <f>+'Resumen-AP_mensual'!D121</f>
        <v>2642</v>
      </c>
      <c r="D175" s="4">
        <f t="shared" si="107"/>
        <v>48082</v>
      </c>
      <c r="E175" s="4">
        <f>+'Resumen-AP_mensual'!E121</f>
        <v>23</v>
      </c>
      <c r="F175" s="4">
        <f t="shared" si="108"/>
        <v>48105</v>
      </c>
      <c r="G175" s="6">
        <f>+'Resumen-AP_mensual'!S121</f>
        <v>13.767213688380277</v>
      </c>
      <c r="H175" s="6">
        <f>+'Resumen-AP_mensual'!T121</f>
        <v>55.342918243754731</v>
      </c>
      <c r="I175" s="6">
        <f t="shared" si="112"/>
        <v>16.051707083731955</v>
      </c>
      <c r="J175" s="6">
        <f>+'Resumen-AP_mensual'!U121</f>
        <v>301.39130434782606</v>
      </c>
      <c r="K175" s="6">
        <f t="shared" si="113"/>
        <v>16.188133873817687</v>
      </c>
      <c r="L175" s="4">
        <f t="shared" si="109"/>
        <v>625582.18999999983</v>
      </c>
      <c r="M175" s="4">
        <f t="shared" si="109"/>
        <v>146215.99</v>
      </c>
      <c r="N175" s="4">
        <f t="shared" si="110"/>
        <v>771798.17999999982</v>
      </c>
      <c r="O175" s="4">
        <f t="shared" si="114"/>
        <v>6931.9999999999991</v>
      </c>
      <c r="P175" s="4">
        <f t="shared" si="111"/>
        <v>778730.17999999982</v>
      </c>
      <c r="Q175" s="41"/>
      <c r="R175" s="41"/>
      <c r="BA175" s="22">
        <f t="shared" si="115"/>
        <v>2020</v>
      </c>
    </row>
    <row r="176" spans="1:53" x14ac:dyDescent="0.3">
      <c r="A176" s="13">
        <v>44165</v>
      </c>
      <c r="B176" s="4">
        <f>+'Resumen-AP_mensual'!C122</f>
        <v>45440</v>
      </c>
      <c r="C176" s="4">
        <f>+'Resumen-AP_mensual'!D122</f>
        <v>2642</v>
      </c>
      <c r="D176" s="4">
        <f t="shared" si="107"/>
        <v>48082</v>
      </c>
      <c r="E176" s="4">
        <f>+'Resumen-AP_mensual'!E122</f>
        <v>23</v>
      </c>
      <c r="F176" s="4">
        <f t="shared" si="108"/>
        <v>48105</v>
      </c>
      <c r="G176" s="6">
        <f>+'Resumen-AP_mensual'!S122</f>
        <v>14.042139744718311</v>
      </c>
      <c r="H176" s="6">
        <f>+'Resumen-AP_mensual'!T122</f>
        <v>55.887456472369429</v>
      </c>
      <c r="I176" s="6">
        <f t="shared" si="112"/>
        <v>16.341447735119175</v>
      </c>
      <c r="J176" s="6">
        <f>+'Resumen-AP_mensual'!U122</f>
        <v>311.08695652173913</v>
      </c>
      <c r="K176" s="6">
        <f t="shared" si="113"/>
        <v>16.482371686934833</v>
      </c>
      <c r="L176" s="4">
        <f t="shared" si="109"/>
        <v>638074.83000000007</v>
      </c>
      <c r="M176" s="4">
        <f t="shared" si="109"/>
        <v>147654.66000000003</v>
      </c>
      <c r="N176" s="4">
        <f t="shared" si="110"/>
        <v>785729.49000000011</v>
      </c>
      <c r="O176" s="4">
        <f t="shared" si="114"/>
        <v>7155</v>
      </c>
      <c r="P176" s="4">
        <f t="shared" si="111"/>
        <v>792884.49000000011</v>
      </c>
      <c r="Q176" s="41"/>
      <c r="R176" s="41"/>
      <c r="BA176" s="22">
        <f t="shared" si="115"/>
        <v>2020</v>
      </c>
    </row>
    <row r="177" spans="1:53" x14ac:dyDescent="0.3">
      <c r="A177" s="19">
        <v>44196</v>
      </c>
      <c r="B177" s="20">
        <f>+'Resumen-AP_mensual'!C123</f>
        <v>45442</v>
      </c>
      <c r="C177" s="20">
        <f>+'Resumen-AP_mensual'!D123</f>
        <v>2641</v>
      </c>
      <c r="D177" s="20">
        <f t="shared" si="107"/>
        <v>48083</v>
      </c>
      <c r="E177" s="20">
        <f>+'Resumen-AP_mensual'!E123</f>
        <v>23</v>
      </c>
      <c r="F177" s="20">
        <f t="shared" si="108"/>
        <v>48106</v>
      </c>
      <c r="G177" s="24">
        <f>+'Resumen-AP_mensual'!S123</f>
        <v>14.146166101844107</v>
      </c>
      <c r="H177" s="24">
        <f>+'Resumen-AP_mensual'!T123</f>
        <v>59.324770920106012</v>
      </c>
      <c r="I177" s="24">
        <f t="shared" si="112"/>
        <v>16.627639706341117</v>
      </c>
      <c r="J177" s="24">
        <f>+'Resumen-AP_mensual'!U123</f>
        <v>329</v>
      </c>
      <c r="K177" s="24">
        <f t="shared" si="113"/>
        <v>16.776988317465594</v>
      </c>
      <c r="L177" s="20">
        <f t="shared" si="109"/>
        <v>642830.07999999996</v>
      </c>
      <c r="M177" s="20">
        <f t="shared" si="109"/>
        <v>156676.71999999997</v>
      </c>
      <c r="N177" s="20">
        <f t="shared" si="110"/>
        <v>799506.79999999993</v>
      </c>
      <c r="O177" s="20">
        <f t="shared" si="114"/>
        <v>7567</v>
      </c>
      <c r="P177" s="20">
        <f t="shared" si="111"/>
        <v>807073.79999999993</v>
      </c>
      <c r="Q177" s="41"/>
      <c r="R177" s="41"/>
      <c r="BA177" s="22">
        <f t="shared" si="115"/>
        <v>2020</v>
      </c>
    </row>
    <row r="178" spans="1:53" x14ac:dyDescent="0.3">
      <c r="A178" s="13">
        <v>44227</v>
      </c>
      <c r="B178" s="4">
        <f>+'Resumen-AP_mensual'!C124</f>
        <v>45470</v>
      </c>
      <c r="C178" s="4">
        <f>+'Resumen-AP_mensual'!D124</f>
        <v>2641</v>
      </c>
      <c r="D178" s="4">
        <f t="shared" si="107"/>
        <v>48111</v>
      </c>
      <c r="E178" s="4">
        <f>+'Resumen-AP_mensual'!E124</f>
        <v>23</v>
      </c>
      <c r="F178" s="4">
        <f t="shared" si="108"/>
        <v>48134</v>
      </c>
      <c r="G178" s="6">
        <f>+'Resumen-AP_mensual'!S124</f>
        <v>15.638236859467781</v>
      </c>
      <c r="H178" s="6">
        <f>+'Resumen-AP_mensual'!T124</f>
        <v>58.030253691783422</v>
      </c>
      <c r="I178" s="6">
        <f t="shared" si="112"/>
        <v>17.965299619629608</v>
      </c>
      <c r="J178" s="6">
        <f>+'Resumen-AP_mensual'!U124</f>
        <v>416.78260869565219</v>
      </c>
      <c r="K178" s="6">
        <f t="shared" si="113"/>
        <v>18.155867578011385</v>
      </c>
      <c r="L178" s="4">
        <f t="shared" si="109"/>
        <v>711070.63</v>
      </c>
      <c r="M178" s="4">
        <f t="shared" si="109"/>
        <v>153257.90000000002</v>
      </c>
      <c r="N178" s="4">
        <f t="shared" si="110"/>
        <v>864328.53</v>
      </c>
      <c r="O178" s="4">
        <f t="shared" si="114"/>
        <v>9586</v>
      </c>
      <c r="P178" s="4">
        <f t="shared" si="111"/>
        <v>873914.53</v>
      </c>
      <c r="Q178" s="41"/>
      <c r="R178" s="41"/>
      <c r="BA178" s="22">
        <f t="shared" si="115"/>
        <v>2021</v>
      </c>
    </row>
    <row r="179" spans="1:53" x14ac:dyDescent="0.3">
      <c r="A179" s="13">
        <v>44255</v>
      </c>
      <c r="B179" s="4">
        <f>+'Resumen-AP_mensual'!C125</f>
        <v>45612</v>
      </c>
      <c r="C179" s="4">
        <f>+'Resumen-AP_mensual'!D125</f>
        <v>2642</v>
      </c>
      <c r="D179" s="4">
        <f t="shared" si="107"/>
        <v>48254</v>
      </c>
      <c r="E179" s="4">
        <f>+'Resumen-AP_mensual'!E125</f>
        <v>23</v>
      </c>
      <c r="F179" s="4">
        <f t="shared" si="108"/>
        <v>48277</v>
      </c>
      <c r="G179" s="6">
        <f>+'Resumen-AP_mensual'!S125</f>
        <v>15.551260194685611</v>
      </c>
      <c r="H179" s="6">
        <f>+'Resumen-AP_mensual'!T125</f>
        <v>68.877108251324785</v>
      </c>
      <c r="I179" s="6">
        <f t="shared" si="112"/>
        <v>18.470953703319935</v>
      </c>
      <c r="J179" s="6">
        <f>+'Resumen-AP_mensual'!U125</f>
        <v>629.39130434782612</v>
      </c>
      <c r="K179" s="6">
        <f t="shared" si="113"/>
        <v>18.762006752697975</v>
      </c>
      <c r="L179" s="4">
        <f t="shared" si="109"/>
        <v>709324.08000000007</v>
      </c>
      <c r="M179" s="4">
        <f t="shared" si="109"/>
        <v>181973.32000000009</v>
      </c>
      <c r="N179" s="4">
        <f t="shared" si="110"/>
        <v>891297.40000000014</v>
      </c>
      <c r="O179" s="4">
        <f t="shared" si="114"/>
        <v>14476</v>
      </c>
      <c r="P179" s="4">
        <f t="shared" si="111"/>
        <v>905773.40000000014</v>
      </c>
      <c r="Q179" s="41"/>
      <c r="R179" s="41"/>
      <c r="BA179" s="22">
        <f t="shared" si="115"/>
        <v>2021</v>
      </c>
    </row>
    <row r="180" spans="1:53" x14ac:dyDescent="0.3">
      <c r="A180" s="13">
        <v>44286</v>
      </c>
      <c r="B180" s="4">
        <f>+'Resumen-AP_mensual'!C126</f>
        <v>45712</v>
      </c>
      <c r="C180" s="4">
        <f>+'Resumen-AP_mensual'!D126</f>
        <v>2643</v>
      </c>
      <c r="D180" s="4">
        <f t="shared" si="107"/>
        <v>48355</v>
      </c>
      <c r="E180" s="4">
        <f>+'Resumen-AP_mensual'!E126</f>
        <v>23</v>
      </c>
      <c r="F180" s="4">
        <f t="shared" si="108"/>
        <v>48378</v>
      </c>
      <c r="G180" s="6">
        <f>+'Resumen-AP_mensual'!S126</f>
        <v>14.998604961498074</v>
      </c>
      <c r="H180" s="6">
        <f>+'Resumen-AP_mensual'!T126</f>
        <v>64.069943246310999</v>
      </c>
      <c r="I180" s="6">
        <f t="shared" si="112"/>
        <v>17.680758763312998</v>
      </c>
      <c r="J180" s="6">
        <f>+'Resumen-AP_mensual'!U126</f>
        <v>1063.5217391304348</v>
      </c>
      <c r="K180" s="6">
        <f t="shared" si="113"/>
        <v>18.177975319360041</v>
      </c>
      <c r="L180" s="4">
        <f t="shared" si="109"/>
        <v>685616.23</v>
      </c>
      <c r="M180" s="4">
        <f t="shared" si="109"/>
        <v>169336.85999999996</v>
      </c>
      <c r="N180" s="4">
        <f t="shared" si="110"/>
        <v>854953.09</v>
      </c>
      <c r="O180" s="4">
        <f t="shared" si="114"/>
        <v>24461</v>
      </c>
      <c r="P180" s="4">
        <f t="shared" si="111"/>
        <v>879414.09</v>
      </c>
      <c r="Q180" s="41"/>
      <c r="R180" s="41"/>
      <c r="BA180" s="22">
        <f t="shared" si="115"/>
        <v>2021</v>
      </c>
    </row>
    <row r="181" spans="1:53" x14ac:dyDescent="0.3">
      <c r="A181" s="13">
        <v>44316</v>
      </c>
      <c r="B181" s="4">
        <f>+'Resumen-AP_mensual'!C127</f>
        <v>45717</v>
      </c>
      <c r="C181" s="4">
        <f>+'Resumen-AP_mensual'!D127</f>
        <v>2644</v>
      </c>
      <c r="D181" s="4">
        <f t="shared" si="107"/>
        <v>48361</v>
      </c>
      <c r="E181" s="4">
        <f>+'Resumen-AP_mensual'!E127</f>
        <v>23</v>
      </c>
      <c r="F181" s="4">
        <f t="shared" si="108"/>
        <v>48384</v>
      </c>
      <c r="G181" s="6">
        <f>+'Resumen-AP_mensual'!S127</f>
        <v>14.645429490124023</v>
      </c>
      <c r="H181" s="6">
        <f>+'Resumen-AP_mensual'!T127</f>
        <v>60.457681543116486</v>
      </c>
      <c r="I181" s="6">
        <f t="shared" si="112"/>
        <v>17.150083951944747</v>
      </c>
      <c r="J181" s="6">
        <f>+'Resumen-AP_mensual'!U127</f>
        <v>713.695652173913</v>
      </c>
      <c r="K181" s="6">
        <f t="shared" si="113"/>
        <v>17.481196469907406</v>
      </c>
      <c r="L181" s="4">
        <f t="shared" si="109"/>
        <v>669545.1</v>
      </c>
      <c r="M181" s="4">
        <f t="shared" si="109"/>
        <v>159850.10999999999</v>
      </c>
      <c r="N181" s="4">
        <f t="shared" si="110"/>
        <v>829395.21</v>
      </c>
      <c r="O181" s="4">
        <f t="shared" si="114"/>
        <v>16415</v>
      </c>
      <c r="P181" s="4">
        <f t="shared" si="111"/>
        <v>845810.21</v>
      </c>
      <c r="Q181" s="41"/>
      <c r="R181" s="41"/>
      <c r="BA181" s="22">
        <f t="shared" si="115"/>
        <v>2021</v>
      </c>
    </row>
    <row r="182" spans="1:53" x14ac:dyDescent="0.3">
      <c r="A182" s="13">
        <v>44347</v>
      </c>
      <c r="B182" s="4">
        <f>+'Resumen-AP_mensual'!C128</f>
        <v>46021</v>
      </c>
      <c r="C182" s="4">
        <f>+'Resumen-AP_mensual'!D128</f>
        <v>2650</v>
      </c>
      <c r="D182" s="4">
        <f t="shared" si="107"/>
        <v>48671</v>
      </c>
      <c r="E182" s="4">
        <f>+'Resumen-AP_mensual'!E128</f>
        <v>23</v>
      </c>
      <c r="F182" s="4">
        <f t="shared" si="108"/>
        <v>48694</v>
      </c>
      <c r="G182" s="6">
        <f>+'Resumen-AP_mensual'!S128</f>
        <v>13.933701788314028</v>
      </c>
      <c r="H182" s="6">
        <f>+'Resumen-AP_mensual'!T128</f>
        <v>60.777739622641512</v>
      </c>
      <c r="I182" s="6">
        <f t="shared" si="112"/>
        <v>16.484228801545065</v>
      </c>
      <c r="J182" s="6">
        <f>+'Resumen-AP_mensual'!U128</f>
        <v>363.26086956521738</v>
      </c>
      <c r="K182" s="6">
        <f t="shared" si="113"/>
        <v>16.648024397256332</v>
      </c>
      <c r="L182" s="4">
        <f t="shared" si="109"/>
        <v>641242.8899999999</v>
      </c>
      <c r="M182" s="4">
        <f t="shared" si="109"/>
        <v>161061.01</v>
      </c>
      <c r="N182" s="4">
        <f t="shared" si="110"/>
        <v>802303.89999999991</v>
      </c>
      <c r="O182" s="4">
        <f t="shared" si="114"/>
        <v>8355</v>
      </c>
      <c r="P182" s="4">
        <f t="shared" si="111"/>
        <v>810658.89999999991</v>
      </c>
      <c r="Q182" s="41"/>
      <c r="R182" s="41"/>
      <c r="BA182" s="22">
        <f t="shared" si="115"/>
        <v>2021</v>
      </c>
    </row>
    <row r="183" spans="1:53" x14ac:dyDescent="0.3">
      <c r="A183" s="13">
        <v>44377</v>
      </c>
      <c r="B183" s="4">
        <f>+'Resumen-AP_mensual'!C129</f>
        <v>46020</v>
      </c>
      <c r="C183" s="4">
        <f>+'Resumen-AP_mensual'!D129</f>
        <v>2652</v>
      </c>
      <c r="D183" s="4">
        <f t="shared" si="107"/>
        <v>48672</v>
      </c>
      <c r="E183" s="4">
        <f>+'Resumen-AP_mensual'!E129</f>
        <v>23</v>
      </c>
      <c r="F183" s="4">
        <f t="shared" si="108"/>
        <v>48695</v>
      </c>
      <c r="G183" s="6">
        <f>+'Resumen-AP_mensual'!S129</f>
        <v>13.104181008257278</v>
      </c>
      <c r="H183" s="6">
        <f>+'Resumen-AP_mensual'!T129</f>
        <v>63.460659879336369</v>
      </c>
      <c r="I183" s="6">
        <f t="shared" si="112"/>
        <v>15.847963510848125</v>
      </c>
      <c r="J183" s="6">
        <f>+'Resumen-AP_mensual'!U129</f>
        <v>366.60869565217394</v>
      </c>
      <c r="K183" s="6">
        <f t="shared" si="113"/>
        <v>16.01363753978848</v>
      </c>
      <c r="L183" s="4">
        <f t="shared" si="109"/>
        <v>603054.40999999992</v>
      </c>
      <c r="M183" s="4">
        <f t="shared" si="109"/>
        <v>168297.67000000004</v>
      </c>
      <c r="N183" s="4">
        <f t="shared" si="110"/>
        <v>771352.08</v>
      </c>
      <c r="O183" s="4">
        <f t="shared" si="114"/>
        <v>8432</v>
      </c>
      <c r="P183" s="4">
        <f t="shared" si="111"/>
        <v>779784.08</v>
      </c>
      <c r="Q183" s="41"/>
      <c r="R183" s="41"/>
      <c r="BA183" s="22">
        <f t="shared" si="115"/>
        <v>2021</v>
      </c>
    </row>
    <row r="184" spans="1:53" x14ac:dyDescent="0.3">
      <c r="A184" s="13">
        <v>44408</v>
      </c>
      <c r="B184" s="4">
        <f>+'Resumen-AP_mensual'!C130</f>
        <v>46185</v>
      </c>
      <c r="C184" s="4">
        <f>+'Resumen-AP_mensual'!D130</f>
        <v>2652</v>
      </c>
      <c r="D184" s="4">
        <f t="shared" si="107"/>
        <v>48837</v>
      </c>
      <c r="E184" s="4">
        <f>+'Resumen-AP_mensual'!E130</f>
        <v>23</v>
      </c>
      <c r="F184" s="4">
        <f t="shared" si="108"/>
        <v>48860</v>
      </c>
      <c r="G184" s="6">
        <f>+'Resumen-AP_mensual'!S130</f>
        <v>13.571490960268486</v>
      </c>
      <c r="H184" s="6">
        <f>+'Resumen-AP_mensual'!T130</f>
        <v>64.878163650075422</v>
      </c>
      <c r="I184" s="6">
        <f t="shared" si="112"/>
        <v>16.35760181829351</v>
      </c>
      <c r="J184" s="6">
        <f>+'Resumen-AP_mensual'!U130</f>
        <v>280.60869565217394</v>
      </c>
      <c r="K184" s="6">
        <f t="shared" si="113"/>
        <v>16.4819934506754</v>
      </c>
      <c r="L184" s="4">
        <f t="shared" si="109"/>
        <v>626799.31000000006</v>
      </c>
      <c r="M184" s="4">
        <f t="shared" si="109"/>
        <v>172056.89</v>
      </c>
      <c r="N184" s="4">
        <f t="shared" si="110"/>
        <v>798856.20000000007</v>
      </c>
      <c r="O184" s="4">
        <f t="shared" si="114"/>
        <v>6454.0000000000009</v>
      </c>
      <c r="P184" s="4">
        <f t="shared" si="111"/>
        <v>805310.20000000007</v>
      </c>
      <c r="Q184" s="41"/>
      <c r="R184" s="41"/>
      <c r="BA184" s="22">
        <f t="shared" si="115"/>
        <v>2021</v>
      </c>
    </row>
    <row r="185" spans="1:53" x14ac:dyDescent="0.3">
      <c r="A185" s="13">
        <v>44439</v>
      </c>
      <c r="B185" s="4">
        <f>+'Resumen-AP_mensual'!C131</f>
        <v>46232</v>
      </c>
      <c r="C185" s="4">
        <f>+'Resumen-AP_mensual'!D131</f>
        <v>2651</v>
      </c>
      <c r="D185" s="4">
        <f t="shared" si="107"/>
        <v>48883</v>
      </c>
      <c r="E185" s="4">
        <f>+'Resumen-AP_mensual'!E131</f>
        <v>23</v>
      </c>
      <c r="F185" s="4">
        <f t="shared" si="108"/>
        <v>48906</v>
      </c>
      <c r="G185" s="6">
        <f>+'Resumen-AP_mensual'!S131</f>
        <v>13.773035992386227</v>
      </c>
      <c r="H185" s="6">
        <f>+'Resumen-AP_mensual'!T131</f>
        <v>65.547627310448888</v>
      </c>
      <c r="I185" s="6">
        <f t="shared" si="112"/>
        <v>16.580851420739318</v>
      </c>
      <c r="J185" s="6">
        <f>+'Resumen-AP_mensual'!U131</f>
        <v>525.73913043478262</v>
      </c>
      <c r="K185" s="6">
        <f t="shared" si="113"/>
        <v>16.820303439250807</v>
      </c>
      <c r="L185" s="4">
        <f t="shared" si="109"/>
        <v>636755</v>
      </c>
      <c r="M185" s="4">
        <f t="shared" si="109"/>
        <v>173766.76</v>
      </c>
      <c r="N185" s="4">
        <f t="shared" si="110"/>
        <v>810521.76</v>
      </c>
      <c r="O185" s="4">
        <f t="shared" si="114"/>
        <v>12092</v>
      </c>
      <c r="P185" s="4">
        <f t="shared" si="111"/>
        <v>822613.76</v>
      </c>
      <c r="Q185" s="41"/>
      <c r="R185" s="41"/>
      <c r="BA185" s="22">
        <f t="shared" si="115"/>
        <v>2021</v>
      </c>
    </row>
    <row r="186" spans="1:53" x14ac:dyDescent="0.3">
      <c r="A186" s="13">
        <v>44469</v>
      </c>
      <c r="B186" s="4">
        <f>+'Resumen-AP_mensual'!C132</f>
        <v>46275</v>
      </c>
      <c r="C186" s="4">
        <f>+'Resumen-AP_mensual'!D132</f>
        <v>2654</v>
      </c>
      <c r="D186" s="4">
        <f t="shared" ref="D186:D249" si="116">SUM(B186:C186)</f>
        <v>48929</v>
      </c>
      <c r="E186" s="4">
        <f>+'Resumen-AP_mensual'!E132</f>
        <v>23</v>
      </c>
      <c r="F186" s="4">
        <f t="shared" ref="F186:F249" si="117">SUM(D186:E186)</f>
        <v>48952</v>
      </c>
      <c r="G186" s="6">
        <f>+'Resumen-AP_mensual'!S132</f>
        <v>13.562273149648837</v>
      </c>
      <c r="H186" s="6">
        <f>+'Resumen-AP_mensual'!T132</f>
        <v>64.835448379804077</v>
      </c>
      <c r="I186" s="6">
        <f t="shared" si="112"/>
        <v>16.34342557583437</v>
      </c>
      <c r="J186" s="6">
        <f>+'Resumen-AP_mensual'!U132</f>
        <v>379.95652173913044</v>
      </c>
      <c r="K186" s="6">
        <f t="shared" si="113"/>
        <v>16.514268467069783</v>
      </c>
      <c r="L186" s="4">
        <f t="shared" ref="L186:M201" si="118">B186*G186</f>
        <v>627594.18999999994</v>
      </c>
      <c r="M186" s="4">
        <f t="shared" si="118"/>
        <v>172073.28000000003</v>
      </c>
      <c r="N186" s="4">
        <f t="shared" ref="N186:N249" si="119">SUM(L186:M186)</f>
        <v>799667.47</v>
      </c>
      <c r="O186" s="4">
        <f t="shared" si="114"/>
        <v>8739</v>
      </c>
      <c r="P186" s="4">
        <f t="shared" ref="P186:P249" si="120">SUM(N186:O186)</f>
        <v>808406.47</v>
      </c>
      <c r="Q186" s="41"/>
      <c r="R186" s="41"/>
      <c r="BA186" s="22">
        <f t="shared" si="115"/>
        <v>2021</v>
      </c>
    </row>
    <row r="187" spans="1:53" x14ac:dyDescent="0.3">
      <c r="A187" s="13">
        <v>44500</v>
      </c>
      <c r="B187" s="4">
        <f>+'Resumen-AP_mensual'!C133</f>
        <v>46277</v>
      </c>
      <c r="C187" s="4">
        <f>+'Resumen-AP_mensual'!D133</f>
        <v>2656</v>
      </c>
      <c r="D187" s="4">
        <f t="shared" si="116"/>
        <v>48933</v>
      </c>
      <c r="E187" s="4">
        <f>+'Resumen-AP_mensual'!E133</f>
        <v>23</v>
      </c>
      <c r="F187" s="4">
        <f t="shared" si="117"/>
        <v>48956</v>
      </c>
      <c r="G187" s="6">
        <f>+'Resumen-AP_mensual'!S133</f>
        <v>14.020108693303365</v>
      </c>
      <c r="H187" s="6">
        <f>+'Resumen-AP_mensual'!T133</f>
        <v>66.527481174698792</v>
      </c>
      <c r="I187" s="6">
        <f t="shared" ref="I187:I201" si="121">+N187/D187</f>
        <v>16.870119551223098</v>
      </c>
      <c r="J187" s="6">
        <f>+'Resumen-AP_mensual'!U133</f>
        <v>288.82608695652175</v>
      </c>
      <c r="K187" s="6">
        <f t="shared" ref="K187:K201" si="122">+P187/F187</f>
        <v>16.997887082277959</v>
      </c>
      <c r="L187" s="4">
        <f t="shared" si="118"/>
        <v>648808.56999999983</v>
      </c>
      <c r="M187" s="4">
        <f t="shared" si="118"/>
        <v>176696.99</v>
      </c>
      <c r="N187" s="4">
        <f t="shared" si="119"/>
        <v>825505.55999999982</v>
      </c>
      <c r="O187" s="4">
        <f t="shared" ref="O187:O250" si="123">+J187*E187</f>
        <v>6643</v>
      </c>
      <c r="P187" s="4">
        <f t="shared" si="120"/>
        <v>832148.55999999982</v>
      </c>
      <c r="Q187" s="41"/>
      <c r="R187" s="41"/>
      <c r="BA187" s="22">
        <f t="shared" ref="BA187:BA202" si="124">YEAR(A187)</f>
        <v>2021</v>
      </c>
    </row>
    <row r="188" spans="1:53" x14ac:dyDescent="0.3">
      <c r="A188" s="13">
        <v>44530</v>
      </c>
      <c r="B188" s="4">
        <f>+'Resumen-AP_mensual'!C134</f>
        <v>46329</v>
      </c>
      <c r="C188" s="4">
        <f>+'Resumen-AP_mensual'!D134</f>
        <v>2654</v>
      </c>
      <c r="D188" s="4">
        <f t="shared" si="116"/>
        <v>48983</v>
      </c>
      <c r="E188" s="4">
        <f>+'Resumen-AP_mensual'!E134</f>
        <v>23</v>
      </c>
      <c r="F188" s="4">
        <f t="shared" si="117"/>
        <v>49006</v>
      </c>
      <c r="G188" s="6">
        <f>+'Resumen-AP_mensual'!S134</f>
        <v>13.90990653802154</v>
      </c>
      <c r="H188" s="6">
        <f>+'Resumen-AP_mensual'!T134</f>
        <v>66.787799547852273</v>
      </c>
      <c r="I188" s="6">
        <f t="shared" si="121"/>
        <v>16.774939877100216</v>
      </c>
      <c r="J188" s="6">
        <f>+'Resumen-AP_mensual'!U134</f>
        <v>326.82608695652175</v>
      </c>
      <c r="K188" s="6">
        <f t="shared" si="122"/>
        <v>16.920456270660733</v>
      </c>
      <c r="L188" s="4">
        <f t="shared" si="118"/>
        <v>644432.05999999994</v>
      </c>
      <c r="M188" s="4">
        <f t="shared" si="118"/>
        <v>177254.81999999992</v>
      </c>
      <c r="N188" s="4">
        <f t="shared" si="119"/>
        <v>821686.87999999989</v>
      </c>
      <c r="O188" s="4">
        <f t="shared" si="123"/>
        <v>7517</v>
      </c>
      <c r="P188" s="4">
        <f t="shared" si="120"/>
        <v>829203.87999999989</v>
      </c>
      <c r="Q188" s="41"/>
      <c r="R188" s="41"/>
      <c r="BA188" s="22">
        <f t="shared" si="124"/>
        <v>2021</v>
      </c>
    </row>
    <row r="189" spans="1:53" x14ac:dyDescent="0.3">
      <c r="A189" s="19">
        <v>44561</v>
      </c>
      <c r="B189" s="20">
        <f>+'Resumen-AP_mensual'!C135</f>
        <v>46329</v>
      </c>
      <c r="C189" s="20">
        <f>+'Resumen-AP_mensual'!D135</f>
        <v>2654</v>
      </c>
      <c r="D189" s="20">
        <f t="shared" si="116"/>
        <v>48983</v>
      </c>
      <c r="E189" s="20">
        <f>+'Resumen-AP_mensual'!E135</f>
        <v>23</v>
      </c>
      <c r="F189" s="20">
        <f t="shared" si="117"/>
        <v>49006</v>
      </c>
      <c r="G189" s="24">
        <f>+'Resumen-AP_mensual'!S135</f>
        <v>14.546229143732868</v>
      </c>
      <c r="H189" s="24">
        <f>+'Resumen-AP_mensual'!T135</f>
        <v>71.103745290128145</v>
      </c>
      <c r="I189" s="24">
        <f t="shared" si="121"/>
        <v>17.610632056019437</v>
      </c>
      <c r="J189" s="24">
        <f>+'Resumen-AP_mensual'!U135</f>
        <v>411.26086956521738</v>
      </c>
      <c r="K189" s="24">
        <f t="shared" si="122"/>
        <v>17.795384034608009</v>
      </c>
      <c r="L189" s="20">
        <f t="shared" si="118"/>
        <v>673912.25</v>
      </c>
      <c r="M189" s="20">
        <f t="shared" si="118"/>
        <v>188709.34000000008</v>
      </c>
      <c r="N189" s="20">
        <f t="shared" si="119"/>
        <v>862621.59000000008</v>
      </c>
      <c r="O189" s="20">
        <f t="shared" si="123"/>
        <v>9459</v>
      </c>
      <c r="P189" s="20">
        <f t="shared" si="120"/>
        <v>872080.59000000008</v>
      </c>
      <c r="Q189" s="41"/>
      <c r="R189" s="41"/>
      <c r="BA189" s="22">
        <f t="shared" si="124"/>
        <v>2021</v>
      </c>
    </row>
    <row r="190" spans="1:53" x14ac:dyDescent="0.3">
      <c r="A190" s="13">
        <v>44592</v>
      </c>
      <c r="B190" s="32">
        <f>+'Resumen-AP_mensual'!C136</f>
        <v>46331</v>
      </c>
      <c r="C190" s="32">
        <f>+'Resumen-AP_mensual'!D136</f>
        <v>2654</v>
      </c>
      <c r="D190" s="4">
        <f t="shared" si="116"/>
        <v>48985</v>
      </c>
      <c r="E190" s="4">
        <f>+'Resumen-AP_mensual'!E136</f>
        <v>23</v>
      </c>
      <c r="F190" s="4">
        <f t="shared" si="117"/>
        <v>49008</v>
      </c>
      <c r="G190" s="33">
        <f>+'Resumen-AP_mensual'!S136</f>
        <v>16.076452699056787</v>
      </c>
      <c r="H190" s="33">
        <f>+'Resumen-AP_mensual'!T136</f>
        <v>78.799223813112292</v>
      </c>
      <c r="I190" s="6">
        <f t="shared" si="121"/>
        <v>19.474763090742066</v>
      </c>
      <c r="J190" s="33">
        <f>+'Resumen-AP_mensual'!U136</f>
        <v>430.08695652173913</v>
      </c>
      <c r="K190" s="6">
        <f t="shared" si="122"/>
        <v>19.667467964413973</v>
      </c>
      <c r="L190" s="32">
        <f t="shared" si="118"/>
        <v>744838.13</v>
      </c>
      <c r="M190" s="32">
        <f t="shared" si="118"/>
        <v>209133.14</v>
      </c>
      <c r="N190" s="32">
        <f t="shared" si="119"/>
        <v>953971.27</v>
      </c>
      <c r="O190" s="32">
        <f t="shared" si="123"/>
        <v>9892</v>
      </c>
      <c r="P190" s="32">
        <f t="shared" si="120"/>
        <v>963863.27</v>
      </c>
      <c r="Q190" s="41"/>
      <c r="R190" s="41"/>
      <c r="BA190" s="22">
        <f t="shared" si="124"/>
        <v>2022</v>
      </c>
    </row>
    <row r="191" spans="1:53" x14ac:dyDescent="0.3">
      <c r="A191" s="13">
        <v>44620</v>
      </c>
      <c r="B191" s="32">
        <f>+'Resumen-AP_mensual'!C137</f>
        <v>46333</v>
      </c>
      <c r="C191" s="32">
        <f>+'Resumen-AP_mensual'!D137</f>
        <v>2655</v>
      </c>
      <c r="D191" s="4">
        <f t="shared" si="116"/>
        <v>48988</v>
      </c>
      <c r="E191" s="4">
        <f>+'Resumen-AP_mensual'!E137</f>
        <v>23</v>
      </c>
      <c r="F191" s="4">
        <f t="shared" si="117"/>
        <v>49011</v>
      </c>
      <c r="G191" s="33">
        <f>+'Resumen-AP_mensual'!S137</f>
        <v>15.886457600414392</v>
      </c>
      <c r="H191" s="33">
        <f>+'Resumen-AP_mensual'!T137</f>
        <v>74.778011299435022</v>
      </c>
      <c r="I191" s="6">
        <f t="shared" si="121"/>
        <v>19.078199967338939</v>
      </c>
      <c r="J191" s="33">
        <f>+'Resumen-AP_mensual'!U137</f>
        <v>611.08695652173913</v>
      </c>
      <c r="K191" s="6">
        <f t="shared" si="122"/>
        <v>19.356019260982229</v>
      </c>
      <c r="L191" s="32">
        <f t="shared" si="118"/>
        <v>736067.24</v>
      </c>
      <c r="M191" s="32">
        <f t="shared" si="118"/>
        <v>198535.62</v>
      </c>
      <c r="N191" s="32">
        <f t="shared" si="119"/>
        <v>934602.86</v>
      </c>
      <c r="O191" s="32">
        <f t="shared" si="123"/>
        <v>14055</v>
      </c>
      <c r="P191" s="32">
        <f t="shared" si="120"/>
        <v>948657.86</v>
      </c>
      <c r="Q191" s="41"/>
      <c r="R191" s="41"/>
      <c r="BA191" s="22">
        <f t="shared" si="124"/>
        <v>2022</v>
      </c>
    </row>
    <row r="192" spans="1:53" x14ac:dyDescent="0.3">
      <c r="A192" s="13">
        <v>44651</v>
      </c>
      <c r="B192" s="32">
        <f>+'Resumen-AP_mensual'!C138</f>
        <v>46396</v>
      </c>
      <c r="C192" s="32">
        <f>+'Resumen-AP_mensual'!D138</f>
        <v>2659</v>
      </c>
      <c r="D192" s="4">
        <f t="shared" si="116"/>
        <v>49055</v>
      </c>
      <c r="E192" s="4">
        <f>+'Resumen-AP_mensual'!E138</f>
        <v>23</v>
      </c>
      <c r="F192" s="4">
        <f t="shared" si="117"/>
        <v>49078</v>
      </c>
      <c r="G192" s="33">
        <f>+'Resumen-AP_mensual'!S138</f>
        <v>14.50514505560824</v>
      </c>
      <c r="H192" s="33">
        <f>+'Resumen-AP_mensual'!T138</f>
        <v>74.545159834524242</v>
      </c>
      <c r="I192" s="6">
        <f t="shared" si="121"/>
        <v>17.759581897869737</v>
      </c>
      <c r="J192" s="33">
        <f>+'Resumen-AP_mensual'!U138</f>
        <v>796.08695652173913</v>
      </c>
      <c r="K192" s="6">
        <f t="shared" si="122"/>
        <v>18.124338603855087</v>
      </c>
      <c r="L192" s="32">
        <f t="shared" si="118"/>
        <v>672980.71</v>
      </c>
      <c r="M192" s="32">
        <f t="shared" si="118"/>
        <v>198215.57999999996</v>
      </c>
      <c r="N192" s="32">
        <f t="shared" si="119"/>
        <v>871196.28999999992</v>
      </c>
      <c r="O192" s="32">
        <f t="shared" si="123"/>
        <v>18310</v>
      </c>
      <c r="P192" s="32">
        <f t="shared" si="120"/>
        <v>889506.28999999992</v>
      </c>
      <c r="Q192" s="41"/>
      <c r="R192" s="41"/>
      <c r="BA192" s="22">
        <f t="shared" si="124"/>
        <v>2022</v>
      </c>
    </row>
    <row r="193" spans="1:53" x14ac:dyDescent="0.3">
      <c r="A193" s="13">
        <v>44681</v>
      </c>
      <c r="B193" s="32">
        <f>+'Resumen-AP_mensual'!C139</f>
        <v>46437</v>
      </c>
      <c r="C193" s="32">
        <f>+'Resumen-AP_mensual'!D139</f>
        <v>2656</v>
      </c>
      <c r="D193" s="4">
        <f t="shared" si="116"/>
        <v>49093</v>
      </c>
      <c r="E193" s="4">
        <f>+'Resumen-AP_mensual'!E139</f>
        <v>23</v>
      </c>
      <c r="F193" s="4">
        <f t="shared" si="117"/>
        <v>49116</v>
      </c>
      <c r="G193" s="33">
        <f>+'Resumen-AP_mensual'!S139</f>
        <v>14.950448995413144</v>
      </c>
      <c r="H193" s="33">
        <f>+'Resumen-AP_mensual'!T139</f>
        <v>79.352948042168691</v>
      </c>
      <c r="I193" s="6">
        <f t="shared" si="121"/>
        <v>18.434714317723508</v>
      </c>
      <c r="J193" s="33">
        <f>+'Resumen-AP_mensual'!U139</f>
        <v>457.69565217391306</v>
      </c>
      <c r="K193" s="6">
        <f t="shared" si="122"/>
        <v>18.640411067676524</v>
      </c>
      <c r="L193" s="32">
        <f t="shared" si="118"/>
        <v>694254.00000000012</v>
      </c>
      <c r="M193" s="32">
        <f t="shared" si="118"/>
        <v>210761.43000000005</v>
      </c>
      <c r="N193" s="32">
        <f t="shared" si="119"/>
        <v>905015.43000000017</v>
      </c>
      <c r="O193" s="32">
        <f t="shared" si="123"/>
        <v>10527</v>
      </c>
      <c r="P193" s="32">
        <f t="shared" si="120"/>
        <v>915542.43000000017</v>
      </c>
      <c r="Q193" s="41"/>
      <c r="R193" s="41"/>
      <c r="BA193" s="22">
        <f t="shared" si="124"/>
        <v>2022</v>
      </c>
    </row>
    <row r="194" spans="1:53" x14ac:dyDescent="0.3">
      <c r="A194" s="13">
        <v>44712</v>
      </c>
      <c r="B194" s="32">
        <f>+'Resumen-AP_mensual'!C140</f>
        <v>46439</v>
      </c>
      <c r="C194" s="32">
        <f>+'Resumen-AP_mensual'!D140</f>
        <v>2653</v>
      </c>
      <c r="D194" s="4">
        <f t="shared" si="116"/>
        <v>49092</v>
      </c>
      <c r="E194" s="4">
        <f>+'Resumen-AP_mensual'!E140</f>
        <v>23</v>
      </c>
      <c r="F194" s="4">
        <f t="shared" si="117"/>
        <v>49115</v>
      </c>
      <c r="G194" s="33">
        <f>+'Resumen-AP_mensual'!S140</f>
        <v>14.3908088029458</v>
      </c>
      <c r="H194" s="33">
        <f>+'Resumen-AP_mensual'!T140</f>
        <v>76.510848096494541</v>
      </c>
      <c r="I194" s="6">
        <f t="shared" si="121"/>
        <v>17.747862177136806</v>
      </c>
      <c r="J194" s="33">
        <f>+'Resumen-AP_mensual'!U140</f>
        <v>756.82608695652175</v>
      </c>
      <c r="K194" s="6">
        <f t="shared" si="122"/>
        <v>18.093964165733485</v>
      </c>
      <c r="L194" s="32">
        <f t="shared" si="118"/>
        <v>668294.77</v>
      </c>
      <c r="M194" s="32">
        <f t="shared" si="118"/>
        <v>202983.28000000003</v>
      </c>
      <c r="N194" s="32">
        <f t="shared" si="119"/>
        <v>871278.05</v>
      </c>
      <c r="O194" s="32">
        <f t="shared" si="123"/>
        <v>17407</v>
      </c>
      <c r="P194" s="32">
        <f t="shared" si="120"/>
        <v>888685.05</v>
      </c>
      <c r="Q194" s="41"/>
      <c r="R194" s="41"/>
      <c r="BA194" s="22">
        <f t="shared" si="124"/>
        <v>2022</v>
      </c>
    </row>
    <row r="195" spans="1:53" x14ac:dyDescent="0.3">
      <c r="A195" s="13">
        <v>44742</v>
      </c>
      <c r="B195" s="32">
        <f>+'Resumen-AP_mensual'!C141</f>
        <v>46588</v>
      </c>
      <c r="C195" s="32">
        <f>+'Resumen-AP_mensual'!D141</f>
        <v>2653</v>
      </c>
      <c r="D195" s="4">
        <f t="shared" si="116"/>
        <v>49241</v>
      </c>
      <c r="E195" s="4">
        <f>+'Resumen-AP_mensual'!E141</f>
        <v>23</v>
      </c>
      <c r="F195" s="4">
        <f t="shared" si="117"/>
        <v>49264</v>
      </c>
      <c r="G195" s="33">
        <f>+'Resumen-AP_mensual'!S141</f>
        <v>13.716287885292349</v>
      </c>
      <c r="H195" s="33">
        <f>+'Resumen-AP_mensual'!T141</f>
        <v>75.613942706370167</v>
      </c>
      <c r="I195" s="6">
        <f t="shared" si="121"/>
        <v>17.051201437826201</v>
      </c>
      <c r="J195" s="33">
        <f>+'Resumen-AP_mensual'!U141</f>
        <v>399.17391304347825</v>
      </c>
      <c r="K195" s="6">
        <f t="shared" si="122"/>
        <v>17.229603970444948</v>
      </c>
      <c r="L195" s="32">
        <f t="shared" si="118"/>
        <v>639014.41999999993</v>
      </c>
      <c r="M195" s="32">
        <f t="shared" si="118"/>
        <v>200603.79000000007</v>
      </c>
      <c r="N195" s="32">
        <f t="shared" si="119"/>
        <v>839618.21</v>
      </c>
      <c r="O195" s="32">
        <f t="shared" si="123"/>
        <v>9181</v>
      </c>
      <c r="P195" s="32">
        <f t="shared" si="120"/>
        <v>848799.21</v>
      </c>
      <c r="Q195" s="41"/>
      <c r="R195" s="41"/>
      <c r="BA195" s="22">
        <f t="shared" si="124"/>
        <v>2022</v>
      </c>
    </row>
    <row r="196" spans="1:53" x14ac:dyDescent="0.3">
      <c r="A196" s="13">
        <v>44773</v>
      </c>
      <c r="B196" s="32">
        <f>+'Resumen-AP_mensual'!C142</f>
        <v>46590</v>
      </c>
      <c r="C196" s="32">
        <f>+'Resumen-AP_mensual'!D142</f>
        <v>2648</v>
      </c>
      <c r="D196" s="4">
        <f t="shared" si="116"/>
        <v>49238</v>
      </c>
      <c r="E196" s="4">
        <f>+'Resumen-AP_mensual'!E142</f>
        <v>24</v>
      </c>
      <c r="F196" s="4">
        <f t="shared" si="117"/>
        <v>49262</v>
      </c>
      <c r="G196" s="33">
        <f>+'Resumen-AP_mensual'!S142</f>
        <v>13.423583816269584</v>
      </c>
      <c r="H196" s="33">
        <f>+'Resumen-AP_mensual'!T142</f>
        <v>70.177696374622371</v>
      </c>
      <c r="I196" s="6">
        <f t="shared" si="121"/>
        <v>16.475797351638978</v>
      </c>
      <c r="J196" s="33">
        <f>+'Resumen-AP_mensual'!U142</f>
        <v>351.33333333333331</v>
      </c>
      <c r="K196" s="6">
        <f t="shared" si="122"/>
        <v>16.638936908773495</v>
      </c>
      <c r="L196" s="32">
        <f t="shared" si="118"/>
        <v>625404.7699999999</v>
      </c>
      <c r="M196" s="32">
        <f t="shared" si="118"/>
        <v>185830.54000000004</v>
      </c>
      <c r="N196" s="32">
        <f t="shared" si="119"/>
        <v>811235.30999999994</v>
      </c>
      <c r="O196" s="32">
        <f t="shared" si="123"/>
        <v>8432</v>
      </c>
      <c r="P196" s="32">
        <f t="shared" si="120"/>
        <v>819667.30999999994</v>
      </c>
      <c r="Q196" s="41"/>
      <c r="R196" s="41"/>
      <c r="BA196" s="22">
        <f t="shared" si="124"/>
        <v>2022</v>
      </c>
    </row>
    <row r="197" spans="1:53" x14ac:dyDescent="0.3">
      <c r="A197" s="13">
        <v>44804</v>
      </c>
      <c r="B197" s="32">
        <f>+'Resumen-AP_mensual'!C143</f>
        <v>46648</v>
      </c>
      <c r="C197" s="32">
        <f>+'Resumen-AP_mensual'!D143</f>
        <v>2647</v>
      </c>
      <c r="D197" s="4">
        <f t="shared" si="116"/>
        <v>49295</v>
      </c>
      <c r="E197" s="4">
        <f>+'Resumen-AP_mensual'!E143</f>
        <v>26</v>
      </c>
      <c r="F197" s="4">
        <f t="shared" si="117"/>
        <v>49321</v>
      </c>
      <c r="G197" s="33">
        <f>+'Resumen-AP_mensual'!S143</f>
        <v>13.14503301320528</v>
      </c>
      <c r="H197" s="33">
        <f>+'Resumen-AP_mensual'!T143</f>
        <v>69.09496788817529</v>
      </c>
      <c r="I197" s="6">
        <f t="shared" si="121"/>
        <v>16.149383913175775</v>
      </c>
      <c r="J197" s="33">
        <f>+'Resumen-AP_mensual'!U143</f>
        <v>295.30769230769232</v>
      </c>
      <c r="K197" s="6">
        <f t="shared" si="122"/>
        <v>16.296544676709715</v>
      </c>
      <c r="L197" s="32">
        <f t="shared" si="118"/>
        <v>613189.49999999988</v>
      </c>
      <c r="M197" s="32">
        <f t="shared" si="118"/>
        <v>182894.38</v>
      </c>
      <c r="N197" s="32">
        <f t="shared" si="119"/>
        <v>796083.87999999989</v>
      </c>
      <c r="O197" s="32">
        <f t="shared" si="123"/>
        <v>7678</v>
      </c>
      <c r="P197" s="32">
        <f t="shared" si="120"/>
        <v>803761.87999999989</v>
      </c>
      <c r="Q197" s="41"/>
      <c r="R197" s="41"/>
      <c r="BA197" s="22">
        <f t="shared" si="124"/>
        <v>2022</v>
      </c>
    </row>
    <row r="198" spans="1:53" x14ac:dyDescent="0.3">
      <c r="A198" s="13">
        <v>44834</v>
      </c>
      <c r="B198" s="32">
        <f>+'Resumen-AP_mensual'!C144</f>
        <v>47052</v>
      </c>
      <c r="C198" s="32">
        <f>+'Resumen-AP_mensual'!D144</f>
        <v>2648</v>
      </c>
      <c r="D198" s="4">
        <f t="shared" si="116"/>
        <v>49700</v>
      </c>
      <c r="E198" s="4">
        <f>+'Resumen-AP_mensual'!E144</f>
        <v>26</v>
      </c>
      <c r="F198" s="4">
        <f t="shared" si="117"/>
        <v>49726</v>
      </c>
      <c r="G198" s="33">
        <f>+'Resumen-AP_mensual'!S144</f>
        <v>13.319636572302983</v>
      </c>
      <c r="H198" s="33">
        <f>+'Resumen-AP_mensual'!T144</f>
        <v>76.454497734138982</v>
      </c>
      <c r="I198" s="6">
        <f t="shared" si="121"/>
        <v>16.683441649899397</v>
      </c>
      <c r="J198" s="33">
        <f>+'Resumen-AP_mensual'!U144</f>
        <v>260.88461538461536</v>
      </c>
      <c r="K198" s="6">
        <f t="shared" si="122"/>
        <v>16.811125970317338</v>
      </c>
      <c r="L198" s="32">
        <f t="shared" ref="L198:M206" si="125">B198*G198</f>
        <v>626715.53999999992</v>
      </c>
      <c r="M198" s="32">
        <f t="shared" si="118"/>
        <v>202451.51000000004</v>
      </c>
      <c r="N198" s="32">
        <f t="shared" si="119"/>
        <v>829167.04999999993</v>
      </c>
      <c r="O198" s="32">
        <f t="shared" si="123"/>
        <v>6782.9999999999991</v>
      </c>
      <c r="P198" s="32">
        <f t="shared" si="120"/>
        <v>835950.04999999993</v>
      </c>
      <c r="BA198" s="22">
        <f t="shared" si="124"/>
        <v>2022</v>
      </c>
    </row>
    <row r="199" spans="1:53" x14ac:dyDescent="0.3">
      <c r="A199" s="13">
        <v>44865</v>
      </c>
      <c r="B199" s="32">
        <f>+'Resumen-AP_mensual'!C145</f>
        <v>47169</v>
      </c>
      <c r="C199" s="32">
        <f>+'Resumen-AP_mensual'!D145</f>
        <v>2650</v>
      </c>
      <c r="D199" s="4">
        <f t="shared" si="116"/>
        <v>49819</v>
      </c>
      <c r="E199" s="4">
        <f>+'Resumen-AP_mensual'!E145</f>
        <v>26</v>
      </c>
      <c r="F199" s="4">
        <f t="shared" si="117"/>
        <v>49845</v>
      </c>
      <c r="G199" s="33">
        <f>+'Resumen-AP_mensual'!S145</f>
        <v>13.701348131187856</v>
      </c>
      <c r="H199" s="33">
        <f>+'Resumen-AP_mensual'!T145</f>
        <v>78.214037735849089</v>
      </c>
      <c r="I199" s="6">
        <f t="shared" si="121"/>
        <v>17.132943053854955</v>
      </c>
      <c r="J199" s="33">
        <f>+'Resumen-AP_mensual'!U145</f>
        <v>266.69230769230768</v>
      </c>
      <c r="K199" s="6">
        <f t="shared" si="122"/>
        <v>17.263117464138833</v>
      </c>
      <c r="L199" s="32">
        <f t="shared" si="125"/>
        <v>646278.89</v>
      </c>
      <c r="M199" s="32">
        <f t="shared" si="118"/>
        <v>207267.2000000001</v>
      </c>
      <c r="N199" s="32">
        <f t="shared" si="119"/>
        <v>853546.09000000008</v>
      </c>
      <c r="O199" s="32">
        <f t="shared" si="123"/>
        <v>6934</v>
      </c>
      <c r="P199" s="32">
        <f t="shared" si="120"/>
        <v>860480.09000000008</v>
      </c>
      <c r="BA199" s="22">
        <f t="shared" si="124"/>
        <v>2022</v>
      </c>
    </row>
    <row r="200" spans="1:53" x14ac:dyDescent="0.3">
      <c r="A200" s="13">
        <v>44895</v>
      </c>
      <c r="B200" s="32">
        <f>+'Resumen-AP_mensual'!C146</f>
        <v>47306</v>
      </c>
      <c r="C200" s="32">
        <f>+'Resumen-AP_mensual'!D146</f>
        <v>2649</v>
      </c>
      <c r="D200" s="4">
        <f t="shared" si="116"/>
        <v>49955</v>
      </c>
      <c r="E200" s="4">
        <f>+'Resumen-AP_mensual'!E146</f>
        <v>26</v>
      </c>
      <c r="F200" s="4">
        <f t="shared" si="117"/>
        <v>49981</v>
      </c>
      <c r="G200" s="33">
        <f>+'Resumen-AP_mensual'!S146</f>
        <v>13.732607703039786</v>
      </c>
      <c r="H200" s="33">
        <f>+'Resumen-AP_mensual'!T146</f>
        <v>78.07504718761794</v>
      </c>
      <c r="I200" s="6">
        <f t="shared" si="121"/>
        <v>17.144540886798119</v>
      </c>
      <c r="J200" s="33">
        <f>+'Resumen-AP_mensual'!U146</f>
        <v>290.03846153846155</v>
      </c>
      <c r="K200" s="6">
        <f t="shared" si="122"/>
        <v>17.286499669874551</v>
      </c>
      <c r="L200" s="32">
        <f t="shared" si="125"/>
        <v>649634.74000000011</v>
      </c>
      <c r="M200" s="32">
        <f t="shared" si="118"/>
        <v>206820.79999999993</v>
      </c>
      <c r="N200" s="32">
        <f t="shared" si="119"/>
        <v>856455.54</v>
      </c>
      <c r="O200" s="32">
        <f t="shared" si="123"/>
        <v>7541</v>
      </c>
      <c r="P200" s="32">
        <f t="shared" si="120"/>
        <v>863996.54</v>
      </c>
      <c r="BA200" s="22">
        <f t="shared" si="124"/>
        <v>2022</v>
      </c>
    </row>
    <row r="201" spans="1:53" x14ac:dyDescent="0.3">
      <c r="A201" s="19">
        <v>44926</v>
      </c>
      <c r="B201" s="20">
        <f>+'Resumen-AP_mensual'!C147</f>
        <v>47439</v>
      </c>
      <c r="C201" s="20">
        <f>+'Resumen-AP_mensual'!D147</f>
        <v>2654</v>
      </c>
      <c r="D201" s="20">
        <f t="shared" si="116"/>
        <v>50093</v>
      </c>
      <c r="E201" s="20">
        <f>+'Resumen-AP_mensual'!E147</f>
        <v>26</v>
      </c>
      <c r="F201" s="20">
        <f t="shared" si="117"/>
        <v>50119</v>
      </c>
      <c r="G201" s="24">
        <f>+'Resumen-AP_mensual'!S147</f>
        <v>14.08824089883851</v>
      </c>
      <c r="H201" s="24">
        <f>+'Resumen-AP_mensual'!T147</f>
        <v>78.44929540316501</v>
      </c>
      <c r="I201" s="24">
        <f t="shared" si="121"/>
        <v>17.498183179286528</v>
      </c>
      <c r="J201" s="24">
        <f>+'Resumen-AP_mensual'!U147</f>
        <v>294.96153846153845</v>
      </c>
      <c r="K201" s="24">
        <f t="shared" si="122"/>
        <v>17.642121550709312</v>
      </c>
      <c r="L201" s="20">
        <f t="shared" si="125"/>
        <v>668332.06000000006</v>
      </c>
      <c r="M201" s="20">
        <f t="shared" si="118"/>
        <v>208204.42999999993</v>
      </c>
      <c r="N201" s="20">
        <f t="shared" si="119"/>
        <v>876536.49</v>
      </c>
      <c r="O201" s="20">
        <f t="shared" si="123"/>
        <v>7669</v>
      </c>
      <c r="P201" s="20">
        <f t="shared" si="120"/>
        <v>884205.49</v>
      </c>
      <c r="BA201" s="22">
        <f t="shared" si="124"/>
        <v>2022</v>
      </c>
    </row>
    <row r="202" spans="1:53" x14ac:dyDescent="0.3">
      <c r="A202" s="13">
        <v>44957</v>
      </c>
      <c r="B202" s="16">
        <f>+Cl_Resid_Mensual!G146</f>
        <v>47504.616004853873</v>
      </c>
      <c r="C202" s="16">
        <f>+'Cl No Resid_Mensual'!C146</f>
        <v>2655.1396993810786</v>
      </c>
      <c r="D202" s="4">
        <f t="shared" si="116"/>
        <v>50159.755704234951</v>
      </c>
      <c r="E202" s="4">
        <f>+E201</f>
        <v>26</v>
      </c>
      <c r="F202" s="4">
        <f t="shared" si="117"/>
        <v>50185.755704234951</v>
      </c>
      <c r="G202" s="26">
        <f>+'CU Resid Mensual'!C146</f>
        <v>15.672213667742364</v>
      </c>
      <c r="H202" s="26">
        <f>+'CU No Resid Mensual'!C146</f>
        <v>86.314874303502677</v>
      </c>
      <c r="I202" s="6">
        <f t="shared" ref="I202:I250" si="126">+N202/D202</f>
        <v>19.41158859272981</v>
      </c>
      <c r="J202" s="87">
        <f>+SUM(O190:O201)/E201/12</f>
        <v>398.74679487179486</v>
      </c>
      <c r="K202" s="6">
        <f t="shared" ref="K202:K206" si="127">P202/F202</f>
        <v>19.608112790180989</v>
      </c>
      <c r="L202" s="4">
        <f t="shared" si="125"/>
        <v>744502.49223212351</v>
      </c>
      <c r="M202" s="4">
        <f t="shared" si="125"/>
        <v>229178.04941031768</v>
      </c>
      <c r="N202" s="4">
        <f t="shared" si="119"/>
        <v>973680.54164244118</v>
      </c>
      <c r="O202" s="4">
        <f t="shared" si="123"/>
        <v>10367.416666666666</v>
      </c>
      <c r="P202" s="4">
        <f t="shared" si="120"/>
        <v>984047.95830910781</v>
      </c>
      <c r="BA202" s="22">
        <f t="shared" si="124"/>
        <v>2023</v>
      </c>
    </row>
    <row r="203" spans="1:53" x14ac:dyDescent="0.3">
      <c r="A203" s="13">
        <v>44985</v>
      </c>
      <c r="B203" s="16">
        <f>+Cl_Resid_Mensual!G147</f>
        <v>47563.882073754139</v>
      </c>
      <c r="C203" s="16">
        <f>+'Cl No Resid_Mensual'!C147</f>
        <v>2656.169105273666</v>
      </c>
      <c r="D203" s="4">
        <f t="shared" si="116"/>
        <v>50220.051179027803</v>
      </c>
      <c r="E203" s="4">
        <f t="shared" ref="E203:E212" si="128">+E202</f>
        <v>26</v>
      </c>
      <c r="F203" s="4">
        <f t="shared" si="117"/>
        <v>50246.051179027803</v>
      </c>
      <c r="G203" s="26">
        <f>+'CU Resid Mensual'!C147</f>
        <v>15.906436394660371</v>
      </c>
      <c r="H203" s="26">
        <f>+'CU No Resid Mensual'!C147</f>
        <v>88.949844091595452</v>
      </c>
      <c r="I203" s="6">
        <f t="shared" si="126"/>
        <v>19.769746732136287</v>
      </c>
      <c r="J203" s="6">
        <f t="shared" ref="J203:J207" si="129">J202</f>
        <v>398.74679487179486</v>
      </c>
      <c r="K203" s="6">
        <f t="shared" si="127"/>
        <v>19.965849769497833</v>
      </c>
      <c r="L203" s="4">
        <f t="shared" si="125"/>
        <v>756571.86488929682</v>
      </c>
      <c r="M203" s="4">
        <f t="shared" si="125"/>
        <v>236265.82779500517</v>
      </c>
      <c r="N203" s="4">
        <f t="shared" si="119"/>
        <v>992837.69268430199</v>
      </c>
      <c r="O203" s="4">
        <f t="shared" si="123"/>
        <v>10367.416666666666</v>
      </c>
      <c r="P203" s="4">
        <f t="shared" si="120"/>
        <v>1003205.1093509686</v>
      </c>
      <c r="BA203" s="22">
        <f>YEAR(A203)</f>
        <v>2023</v>
      </c>
    </row>
    <row r="204" spans="1:53" x14ac:dyDescent="0.3">
      <c r="A204" s="13">
        <v>45016</v>
      </c>
      <c r="B204" s="16">
        <f>+Cl_Resid_Mensual!G148</f>
        <v>47629.498078608012</v>
      </c>
      <c r="C204" s="16">
        <f>+'Cl No Resid_Mensual'!C148</f>
        <v>2657.4190981432362</v>
      </c>
      <c r="D204" s="4">
        <f t="shared" si="116"/>
        <v>50286.917176751245</v>
      </c>
      <c r="E204" s="4">
        <f t="shared" si="128"/>
        <v>26</v>
      </c>
      <c r="F204" s="4">
        <f t="shared" si="117"/>
        <v>50312.917176751245</v>
      </c>
      <c r="G204" s="26">
        <f>+'CU Resid Mensual'!C148</f>
        <v>14.938979272265209</v>
      </c>
      <c r="H204" s="26">
        <f>+'CU No Resid Mensual'!C148</f>
        <v>88.235618405593073</v>
      </c>
      <c r="I204" s="6">
        <f t="shared" si="126"/>
        <v>18.812350311853802</v>
      </c>
      <c r="J204" s="6">
        <f t="shared" si="129"/>
        <v>398.74679487179486</v>
      </c>
      <c r="K204" s="6">
        <f t="shared" si="127"/>
        <v>19.008687477593082</v>
      </c>
      <c r="L204" s="4">
        <f t="shared" si="125"/>
        <v>711536.08454472071</v>
      </c>
      <c r="M204" s="4">
        <f t="shared" si="125"/>
        <v>234479.01748750187</v>
      </c>
      <c r="N204" s="4">
        <f t="shared" si="119"/>
        <v>946015.10203222255</v>
      </c>
      <c r="O204" s="4">
        <f t="shared" si="123"/>
        <v>10367.416666666666</v>
      </c>
      <c r="P204" s="4">
        <f t="shared" si="120"/>
        <v>956382.51869888918</v>
      </c>
      <c r="BA204" s="22">
        <f t="shared" ref="BA204:BA213" si="130">YEAR(A204)</f>
        <v>2023</v>
      </c>
    </row>
    <row r="205" spans="1:53" x14ac:dyDescent="0.3">
      <c r="A205" s="13">
        <v>45046</v>
      </c>
      <c r="B205" s="16">
        <f>+Cl_Resid_Mensual!G149</f>
        <v>47692.997438144012</v>
      </c>
      <c r="C205" s="16">
        <f>+'Cl No Resid_Mensual'!C149</f>
        <v>2658.5220330281509</v>
      </c>
      <c r="D205" s="4">
        <f t="shared" si="116"/>
        <v>50351.519471172163</v>
      </c>
      <c r="E205" s="4">
        <f t="shared" si="128"/>
        <v>26</v>
      </c>
      <c r="F205" s="4">
        <f t="shared" si="117"/>
        <v>50377.519471172163</v>
      </c>
      <c r="G205" s="26">
        <f>+'CU Resid Mensual'!C149</f>
        <v>14.795545071556383</v>
      </c>
      <c r="H205" s="26">
        <f>+'CU No Resid Mensual'!C149</f>
        <v>87.331410446646657</v>
      </c>
      <c r="I205" s="6">
        <f t="shared" si="126"/>
        <v>18.625383739977245</v>
      </c>
      <c r="J205" s="6">
        <f t="shared" si="129"/>
        <v>398.74679487179486</v>
      </c>
      <c r="K205" s="6">
        <f t="shared" si="127"/>
        <v>18.821565624142519</v>
      </c>
      <c r="L205" s="4">
        <f t="shared" si="125"/>
        <v>705643.89319368277</v>
      </c>
      <c r="M205" s="4">
        <f t="shared" si="125"/>
        <v>232172.47884783495</v>
      </c>
      <c r="N205" s="4">
        <f t="shared" si="119"/>
        <v>937816.37204151775</v>
      </c>
      <c r="O205" s="4">
        <f t="shared" si="123"/>
        <v>10367.416666666666</v>
      </c>
      <c r="P205" s="4">
        <f t="shared" si="120"/>
        <v>948183.78870818438</v>
      </c>
      <c r="BA205" s="22">
        <f t="shared" si="130"/>
        <v>2023</v>
      </c>
    </row>
    <row r="206" spans="1:53" x14ac:dyDescent="0.3">
      <c r="A206" s="13">
        <v>45077</v>
      </c>
      <c r="B206" s="16">
        <f>+Cl_Resid_Mensual!G150</f>
        <v>47758.613442997885</v>
      </c>
      <c r="C206" s="16">
        <f>+'Cl No Resid_Mensual'!C150</f>
        <v>2659.6984969053933</v>
      </c>
      <c r="D206" s="4">
        <f t="shared" si="116"/>
        <v>50418.31193990328</v>
      </c>
      <c r="E206" s="4">
        <f t="shared" si="128"/>
        <v>26</v>
      </c>
      <c r="F206" s="4">
        <f t="shared" si="117"/>
        <v>50444.31193990328</v>
      </c>
      <c r="G206" s="26">
        <f>+'CU Resid Mensual'!C150</f>
        <v>14.248518674376333</v>
      </c>
      <c r="H206" s="26">
        <f>+'CU No Resid Mensual'!C150</f>
        <v>81.907603907748012</v>
      </c>
      <c r="I206" s="6">
        <f t="shared" si="126"/>
        <v>17.817713285883542</v>
      </c>
      <c r="J206" s="6">
        <f t="shared" si="129"/>
        <v>398.74679487179486</v>
      </c>
      <c r="K206" s="6">
        <f t="shared" si="127"/>
        <v>18.014051698290338</v>
      </c>
      <c r="L206" s="4">
        <f t="shared" si="125"/>
        <v>680489.4955048759</v>
      </c>
      <c r="M206" s="4">
        <f t="shared" si="125"/>
        <v>217849.5309985597</v>
      </c>
      <c r="N206" s="4">
        <f t="shared" si="119"/>
        <v>898339.02650343557</v>
      </c>
      <c r="O206" s="4">
        <f t="shared" si="123"/>
        <v>10367.416666666666</v>
      </c>
      <c r="P206" s="4">
        <f t="shared" si="120"/>
        <v>908706.4431701022</v>
      </c>
      <c r="BA206" s="22">
        <f t="shared" si="130"/>
        <v>2023</v>
      </c>
    </row>
    <row r="207" spans="1:53" x14ac:dyDescent="0.3">
      <c r="A207" s="13">
        <v>45107</v>
      </c>
      <c r="B207" s="16">
        <f>+Cl_Resid_Mensual!G151</f>
        <v>47822.112802533884</v>
      </c>
      <c r="C207" s="16">
        <f>+'Cl No Resid_Mensual'!C151</f>
        <v>2660.8014317903085</v>
      </c>
      <c r="D207" s="4">
        <f t="shared" si="116"/>
        <v>50482.914234324191</v>
      </c>
      <c r="E207" s="4">
        <f t="shared" si="128"/>
        <v>26</v>
      </c>
      <c r="F207" s="4">
        <f t="shared" si="117"/>
        <v>50508.914234324191</v>
      </c>
      <c r="G207" s="26">
        <f>+'CU Resid Mensual'!C151</f>
        <v>13.566019860439848</v>
      </c>
      <c r="H207" s="26">
        <f>+'CU No Resid Mensual'!C151</f>
        <v>78.91373645140375</v>
      </c>
      <c r="I207" s="6">
        <f t="shared" si="126"/>
        <v>17.010299979895429</v>
      </c>
      <c r="J207" s="6">
        <f t="shared" si="129"/>
        <v>398.74679487179486</v>
      </c>
      <c r="K207" s="6">
        <f t="shared" ref="K207:K270" si="131">P207/F207</f>
        <v>17.206802894631309</v>
      </c>
      <c r="L207" s="4">
        <f t="shared" ref="L207:M222" si="132">B207*G207</f>
        <v>648755.73204736935</v>
      </c>
      <c r="M207" s="4">
        <f t="shared" si="132"/>
        <v>209973.78293781815</v>
      </c>
      <c r="N207" s="4">
        <f t="shared" si="119"/>
        <v>858729.51498518744</v>
      </c>
      <c r="O207" s="4">
        <f t="shared" si="123"/>
        <v>10367.416666666666</v>
      </c>
      <c r="P207" s="4">
        <f t="shared" si="120"/>
        <v>869096.93165185407</v>
      </c>
      <c r="BA207" s="22">
        <f t="shared" si="130"/>
        <v>2023</v>
      </c>
    </row>
    <row r="208" spans="1:53" x14ac:dyDescent="0.3">
      <c r="A208" s="13">
        <v>45138</v>
      </c>
      <c r="B208" s="16">
        <f>+Cl_Resid_Mensual!G152</f>
        <v>47887.728807387757</v>
      </c>
      <c r="C208" s="16">
        <f>+'Cl No Resid_Mensual'!C152</f>
        <v>2661.9778956675509</v>
      </c>
      <c r="D208" s="4">
        <f t="shared" si="116"/>
        <v>50549.706703055308</v>
      </c>
      <c r="E208" s="4">
        <f t="shared" si="128"/>
        <v>26</v>
      </c>
      <c r="F208" s="4">
        <f t="shared" si="117"/>
        <v>50575.706703055308</v>
      </c>
      <c r="G208" s="26">
        <f>+'CU Resid Mensual'!C152</f>
        <v>13.401435110084355</v>
      </c>
      <c r="H208" s="26">
        <f>+'CU No Resid Mensual'!C152</f>
        <v>76.886800456936484</v>
      </c>
      <c r="I208" s="6">
        <f t="shared" si="126"/>
        <v>16.744612554108667</v>
      </c>
      <c r="J208" s="6">
        <f t="shared" ref="J208:J271" si="133">J207</f>
        <v>398.74679487179486</v>
      </c>
      <c r="K208" s="6">
        <f t="shared" si="131"/>
        <v>16.940992543390355</v>
      </c>
      <c r="L208" s="4">
        <f t="shared" si="132"/>
        <v>641764.29018152424</v>
      </c>
      <c r="M208" s="4">
        <f t="shared" si="132"/>
        <v>204670.96328496668</v>
      </c>
      <c r="N208" s="4">
        <f t="shared" si="119"/>
        <v>846435.25346649089</v>
      </c>
      <c r="O208" s="4">
        <f t="shared" si="123"/>
        <v>10367.416666666666</v>
      </c>
      <c r="P208" s="4">
        <f t="shared" si="120"/>
        <v>856802.67013315752</v>
      </c>
      <c r="BA208" s="22">
        <f t="shared" si="130"/>
        <v>2023</v>
      </c>
    </row>
    <row r="209" spans="1:53" x14ac:dyDescent="0.3">
      <c r="A209" s="13">
        <v>45169</v>
      </c>
      <c r="B209" s="16">
        <f>+Cl_Resid_Mensual!G153</f>
        <v>47953.34481224163</v>
      </c>
      <c r="C209" s="16">
        <f>+'Cl No Resid_Mensual'!C153</f>
        <v>2663.1175950486295</v>
      </c>
      <c r="D209" s="4">
        <f t="shared" si="116"/>
        <v>50616.462407290259</v>
      </c>
      <c r="E209" s="4">
        <f t="shared" si="128"/>
        <v>26</v>
      </c>
      <c r="F209" s="4">
        <f t="shared" si="117"/>
        <v>50642.462407290259</v>
      </c>
      <c r="G209" s="26">
        <f>+'CU Resid Mensual'!C153</f>
        <v>13.37762455862994</v>
      </c>
      <c r="H209" s="26">
        <f>+'CU No Resid Mensual'!C153</f>
        <v>76.525471851936572</v>
      </c>
      <c r="I209" s="6">
        <f t="shared" si="126"/>
        <v>16.700064239677808</v>
      </c>
      <c r="J209" s="6">
        <f t="shared" si="133"/>
        <v>398.74679487179486</v>
      </c>
      <c r="K209" s="6">
        <f t="shared" si="131"/>
        <v>16.896208236716252</v>
      </c>
      <c r="L209" s="4">
        <f t="shared" si="132"/>
        <v>641501.84322869324</v>
      </c>
      <c r="M209" s="4">
        <f t="shared" si="132"/>
        <v>203796.33055829091</v>
      </c>
      <c r="N209" s="4">
        <f t="shared" si="119"/>
        <v>845298.17378698417</v>
      </c>
      <c r="O209" s="4">
        <f t="shared" si="123"/>
        <v>10367.416666666666</v>
      </c>
      <c r="P209" s="4">
        <f t="shared" si="120"/>
        <v>855665.5904536508</v>
      </c>
      <c r="BA209" s="22">
        <f t="shared" si="130"/>
        <v>2023</v>
      </c>
    </row>
    <row r="210" spans="1:53" x14ac:dyDescent="0.3">
      <c r="A210" s="13">
        <v>45199</v>
      </c>
      <c r="B210" s="16">
        <f>+Cl_Resid_Mensual!G154</f>
        <v>48016.84417177763</v>
      </c>
      <c r="C210" s="16">
        <f>+'Cl No Resid_Mensual'!C154</f>
        <v>2664.2205299335442</v>
      </c>
      <c r="D210" s="4">
        <f t="shared" si="116"/>
        <v>50681.064701711177</v>
      </c>
      <c r="E210" s="4">
        <f t="shared" si="128"/>
        <v>26</v>
      </c>
      <c r="F210" s="4">
        <f t="shared" si="117"/>
        <v>50707.064701711177</v>
      </c>
      <c r="G210" s="26">
        <f>+'CU Resid Mensual'!C154</f>
        <v>13.559776993006791</v>
      </c>
      <c r="H210" s="26">
        <f>+'CU No Resid Mensual'!C154</f>
        <v>78.706941463186297</v>
      </c>
      <c r="I210" s="6">
        <f t="shared" si="126"/>
        <v>16.984456684918417</v>
      </c>
      <c r="J210" s="6">
        <f t="shared" si="133"/>
        <v>398.74679487179486</v>
      </c>
      <c r="K210" s="6">
        <f t="shared" si="131"/>
        <v>17.180204966765299</v>
      </c>
      <c r="L210" s="4">
        <f t="shared" si="132"/>
        <v>651097.69887726253</v>
      </c>
      <c r="M210" s="4">
        <f t="shared" si="132"/>
        <v>209692.64929449864</v>
      </c>
      <c r="N210" s="4">
        <f t="shared" si="119"/>
        <v>860790.34817176114</v>
      </c>
      <c r="O210" s="4">
        <f t="shared" si="123"/>
        <v>10367.416666666666</v>
      </c>
      <c r="P210" s="4">
        <f t="shared" si="120"/>
        <v>871157.76483842777</v>
      </c>
      <c r="BA210" s="22">
        <f t="shared" si="130"/>
        <v>2023</v>
      </c>
    </row>
    <row r="211" spans="1:53" x14ac:dyDescent="0.3">
      <c r="A211" s="13">
        <v>45230</v>
      </c>
      <c r="B211" s="16">
        <f>+Cl_Resid_Mensual!G155</f>
        <v>48082.460176631503</v>
      </c>
      <c r="C211" s="16">
        <f>+'Cl No Resid_Mensual'!C155</f>
        <v>2665.3969938107871</v>
      </c>
      <c r="D211" s="4">
        <f t="shared" si="116"/>
        <v>50747.857170442287</v>
      </c>
      <c r="E211" s="4">
        <f t="shared" si="128"/>
        <v>26</v>
      </c>
      <c r="F211" s="4">
        <f t="shared" si="117"/>
        <v>50773.857170442287</v>
      </c>
      <c r="G211" s="26">
        <f>+'CU Resid Mensual'!C155</f>
        <v>13.823386786952055</v>
      </c>
      <c r="H211" s="26">
        <f>+'CU No Resid Mensual'!C155</f>
        <v>77.637033999977859</v>
      </c>
      <c r="I211" s="6">
        <f t="shared" si="126"/>
        <v>17.175029849918033</v>
      </c>
      <c r="J211" s="6">
        <f t="shared" si="133"/>
        <v>398.74679487179486</v>
      </c>
      <c r="K211" s="6">
        <f t="shared" si="131"/>
        <v>17.370423039315984</v>
      </c>
      <c r="L211" s="4">
        <f t="shared" si="132"/>
        <v>664662.44468979631</v>
      </c>
      <c r="M211" s="4">
        <f t="shared" si="132"/>
        <v>206933.51703192687</v>
      </c>
      <c r="N211" s="4">
        <f t="shared" si="119"/>
        <v>871595.9617217232</v>
      </c>
      <c r="O211" s="4">
        <f t="shared" si="123"/>
        <v>10367.416666666666</v>
      </c>
      <c r="P211" s="4">
        <f t="shared" si="120"/>
        <v>881963.37838838983</v>
      </c>
      <c r="BA211" s="22">
        <f t="shared" si="130"/>
        <v>2023</v>
      </c>
    </row>
    <row r="212" spans="1:53" x14ac:dyDescent="0.3">
      <c r="A212" s="13">
        <v>45260</v>
      </c>
      <c r="B212" s="16">
        <f>+Cl_Resid_Mensual!G156</f>
        <v>48145.959536167502</v>
      </c>
      <c r="C212" s="16">
        <f>+'Cl No Resid_Mensual'!C156</f>
        <v>2666.4999286957018</v>
      </c>
      <c r="D212" s="4">
        <f t="shared" si="116"/>
        <v>50812.459464863205</v>
      </c>
      <c r="E212" s="4">
        <f t="shared" si="128"/>
        <v>26</v>
      </c>
      <c r="F212" s="4">
        <f t="shared" si="117"/>
        <v>50838.459464863205</v>
      </c>
      <c r="G212" s="26">
        <f>+'CU Resid Mensual'!C156</f>
        <v>14.134601748911814</v>
      </c>
      <c r="H212" s="26">
        <f>+'CU No Resid Mensual'!C156</f>
        <v>76.908996461713002</v>
      </c>
      <c r="I212" s="6">
        <f t="shared" si="126"/>
        <v>17.428831565544659</v>
      </c>
      <c r="J212" s="6">
        <f t="shared" si="133"/>
        <v>398.74679487179486</v>
      </c>
      <c r="K212" s="6">
        <f t="shared" si="131"/>
        <v>17.62384666140559</v>
      </c>
      <c r="L212" s="4">
        <f t="shared" si="132"/>
        <v>680523.96386295056</v>
      </c>
      <c r="M212" s="4">
        <f t="shared" si="132"/>
        <v>205077.8335812157</v>
      </c>
      <c r="N212" s="4">
        <f t="shared" si="119"/>
        <v>885601.79744416627</v>
      </c>
      <c r="O212" s="4">
        <f t="shared" si="123"/>
        <v>10367.416666666666</v>
      </c>
      <c r="P212" s="4">
        <f t="shared" si="120"/>
        <v>895969.21411083289</v>
      </c>
      <c r="BA212" s="22">
        <f t="shared" si="130"/>
        <v>2023</v>
      </c>
    </row>
    <row r="213" spans="1:53" x14ac:dyDescent="0.3">
      <c r="A213" s="19">
        <v>45291</v>
      </c>
      <c r="B213" s="20">
        <f>+Cl_Resid_Mensual!G157</f>
        <v>48211.575541021375</v>
      </c>
      <c r="C213" s="20">
        <f>+'Cl No Resid_Mensual'!C157</f>
        <v>2667.6763925729442</v>
      </c>
      <c r="D213" s="20">
        <f t="shared" si="116"/>
        <v>50879.251933594322</v>
      </c>
      <c r="E213" s="20">
        <f>+E212</f>
        <v>26</v>
      </c>
      <c r="F213" s="20">
        <f t="shared" si="117"/>
        <v>50905.251933594322</v>
      </c>
      <c r="G213" s="24">
        <f>+'CU Resid Mensual'!C157</f>
        <v>14.496682076521804</v>
      </c>
      <c r="H213" s="24">
        <f>+'CU No Resid Mensual'!C157</f>
        <v>81.523126602959096</v>
      </c>
      <c r="I213" s="24">
        <f t="shared" si="126"/>
        <v>18.010980281508111</v>
      </c>
      <c r="J213" s="24">
        <f t="shared" si="133"/>
        <v>398.74679487179486</v>
      </c>
      <c r="K213" s="24">
        <f t="shared" si="131"/>
        <v>18.205442165171132</v>
      </c>
      <c r="L213" s="20">
        <f t="shared" si="132"/>
        <v>698907.88302640151</v>
      </c>
      <c r="M213" s="20">
        <f t="shared" si="132"/>
        <v>217477.32028744934</v>
      </c>
      <c r="N213" s="20">
        <f t="shared" si="119"/>
        <v>916385.2033138508</v>
      </c>
      <c r="O213" s="20">
        <f t="shared" si="123"/>
        <v>10367.416666666666</v>
      </c>
      <c r="P213" s="20">
        <f t="shared" si="120"/>
        <v>926752.61998051743</v>
      </c>
      <c r="BA213" s="22">
        <f t="shared" si="130"/>
        <v>2023</v>
      </c>
    </row>
    <row r="214" spans="1:53" x14ac:dyDescent="0.3">
      <c r="A214" s="13">
        <v>45322</v>
      </c>
      <c r="B214" s="16">
        <f>+Cl_Resid_Mensual!G158</f>
        <v>48277.191545875248</v>
      </c>
      <c r="C214" s="16">
        <f>+'Cl No Resid_Mensual'!C158</f>
        <v>2668.8160919540228</v>
      </c>
      <c r="D214" s="4">
        <f t="shared" si="116"/>
        <v>50946.007637829272</v>
      </c>
      <c r="E214" s="4">
        <f>+E213</f>
        <v>26</v>
      </c>
      <c r="F214" s="4">
        <f t="shared" si="117"/>
        <v>50972.007637829272</v>
      </c>
      <c r="G214" s="26">
        <f>+'CU Resid Mensual'!C158</f>
        <v>15.781037371798712</v>
      </c>
      <c r="H214" s="26">
        <f>+'CU No Resid Mensual'!C158</f>
        <v>85.741749199824085</v>
      </c>
      <c r="I214" s="6">
        <f t="shared" si="126"/>
        <v>19.445942281689071</v>
      </c>
      <c r="J214" s="6">
        <f t="shared" si="133"/>
        <v>398.74679487179486</v>
      </c>
      <c r="K214" s="6">
        <f t="shared" si="131"/>
        <v>19.639417536527251</v>
      </c>
      <c r="L214" s="4">
        <f t="shared" si="132"/>
        <v>761864.16399094218</v>
      </c>
      <c r="M214" s="4">
        <f t="shared" si="132"/>
        <v>228828.96001677649</v>
      </c>
      <c r="N214" s="4">
        <f t="shared" si="119"/>
        <v>990693.12400771864</v>
      </c>
      <c r="O214" s="4">
        <f t="shared" si="123"/>
        <v>10367.416666666666</v>
      </c>
      <c r="P214" s="4">
        <f t="shared" si="120"/>
        <v>1001060.5406743853</v>
      </c>
      <c r="BA214" s="22">
        <f>YEAR(A214)</f>
        <v>2024</v>
      </c>
    </row>
    <row r="215" spans="1:53" x14ac:dyDescent="0.3">
      <c r="A215" s="13">
        <v>45351</v>
      </c>
      <c r="B215" s="16">
        <f>+Cl_Resid_Mensual!G159</f>
        <v>48338.574260093374</v>
      </c>
      <c r="C215" s="16">
        <f>+'Cl No Resid_Mensual'!C159</f>
        <v>2669.8822623427741</v>
      </c>
      <c r="D215" s="4">
        <f t="shared" si="116"/>
        <v>51008.45652243615</v>
      </c>
      <c r="E215" s="4">
        <f t="shared" ref="E215:E224" si="134">+E214</f>
        <v>26</v>
      </c>
      <c r="F215" s="4">
        <f t="shared" si="117"/>
        <v>51034.45652243615</v>
      </c>
      <c r="G215" s="26">
        <f>+'CU Resid Mensual'!C159</f>
        <v>16.02362519610665</v>
      </c>
      <c r="H215" s="26">
        <f>+'CU No Resid Mensual'!C159</f>
        <v>88.470825051777311</v>
      </c>
      <c r="I215" s="6">
        <f t="shared" si="126"/>
        <v>19.815653166331128</v>
      </c>
      <c r="J215" s="6">
        <f t="shared" si="133"/>
        <v>398.74679487179486</v>
      </c>
      <c r="K215" s="6">
        <f t="shared" si="131"/>
        <v>20.008703320201398</v>
      </c>
      <c r="L215" s="4">
        <f t="shared" si="132"/>
        <v>774559.19645790453</v>
      </c>
      <c r="M215" s="4">
        <f t="shared" si="132"/>
        <v>236206.68654057098</v>
      </c>
      <c r="N215" s="4">
        <f t="shared" si="119"/>
        <v>1010765.8829984756</v>
      </c>
      <c r="O215" s="4">
        <f t="shared" si="123"/>
        <v>10367.416666666666</v>
      </c>
      <c r="P215" s="4">
        <f t="shared" si="120"/>
        <v>1021133.2996651422</v>
      </c>
      <c r="BA215" s="22">
        <f t="shared" ref="BA215:BA278" si="135">YEAR(A215)</f>
        <v>2024</v>
      </c>
    </row>
    <row r="216" spans="1:53" x14ac:dyDescent="0.3">
      <c r="A216" s="13">
        <v>45382</v>
      </c>
      <c r="B216" s="16">
        <f>+Cl_Resid_Mensual!G160</f>
        <v>48404.190264947247</v>
      </c>
      <c r="C216" s="16">
        <f>+'Cl No Resid_Mensual'!C160</f>
        <v>2671.0954907161804</v>
      </c>
      <c r="D216" s="4">
        <f t="shared" si="116"/>
        <v>51075.285755663426</v>
      </c>
      <c r="E216" s="4">
        <f t="shared" si="134"/>
        <v>26</v>
      </c>
      <c r="F216" s="4">
        <f t="shared" si="117"/>
        <v>51101.285755663426</v>
      </c>
      <c r="G216" s="26">
        <f>+'CU Resid Mensual'!C160</f>
        <v>15.047802976321558</v>
      </c>
      <c r="H216" s="26">
        <f>+'CU No Resid Mensual'!C160</f>
        <v>87.662493301914481</v>
      </c>
      <c r="I216" s="6">
        <f t="shared" si="126"/>
        <v>18.845349461256024</v>
      </c>
      <c r="J216" s="6">
        <f t="shared" si="133"/>
        <v>398.74679487179486</v>
      </c>
      <c r="K216" s="6">
        <f t="shared" si="131"/>
        <v>19.038640832199256</v>
      </c>
      <c r="L216" s="4">
        <f t="shared" si="132"/>
        <v>728376.71833530813</v>
      </c>
      <c r="M216" s="4">
        <f t="shared" si="132"/>
        <v>234154.89056368114</v>
      </c>
      <c r="N216" s="4">
        <f t="shared" si="119"/>
        <v>962531.60889898927</v>
      </c>
      <c r="O216" s="4">
        <f t="shared" si="123"/>
        <v>10367.416666666666</v>
      </c>
      <c r="P216" s="4">
        <f t="shared" si="120"/>
        <v>972899.0255656559</v>
      </c>
      <c r="BA216" s="22">
        <f t="shared" si="135"/>
        <v>2024</v>
      </c>
    </row>
    <row r="217" spans="1:53" x14ac:dyDescent="0.3">
      <c r="A217" s="13">
        <v>45412</v>
      </c>
      <c r="B217" s="16">
        <f>+Cl_Resid_Mensual!G161</f>
        <v>48467.689624483261</v>
      </c>
      <c r="C217" s="16">
        <f>+'Cl No Resid_Mensual'!C161</f>
        <v>2672.1984256010951</v>
      </c>
      <c r="D217" s="4">
        <f t="shared" si="116"/>
        <v>51139.888050084359</v>
      </c>
      <c r="E217" s="4">
        <f t="shared" si="134"/>
        <v>26</v>
      </c>
      <c r="F217" s="4">
        <f t="shared" si="117"/>
        <v>51165.888050084359</v>
      </c>
      <c r="G217" s="26">
        <f>+'CU Resid Mensual'!C161</f>
        <v>14.904368775612731</v>
      </c>
      <c r="H217" s="26">
        <f>+'CU No Resid Mensual'!C161</f>
        <v>86.758285342968065</v>
      </c>
      <c r="I217" s="6">
        <f t="shared" si="126"/>
        <v>18.658931604074823</v>
      </c>
      <c r="J217" s="6">
        <f t="shared" si="133"/>
        <v>398.74679487179486</v>
      </c>
      <c r="K217" s="6">
        <f t="shared" si="131"/>
        <v>18.852073652841518</v>
      </c>
      <c r="L217" s="4">
        <f t="shared" si="132"/>
        <v>722380.31986523746</v>
      </c>
      <c r="M217" s="4">
        <f t="shared" si="132"/>
        <v>231835.35350132984</v>
      </c>
      <c r="N217" s="4">
        <f t="shared" si="119"/>
        <v>954215.67336656735</v>
      </c>
      <c r="O217" s="4">
        <f t="shared" si="123"/>
        <v>10367.416666666666</v>
      </c>
      <c r="P217" s="4">
        <f t="shared" si="120"/>
        <v>964583.09003323398</v>
      </c>
      <c r="BA217" s="22">
        <f t="shared" si="135"/>
        <v>2024</v>
      </c>
    </row>
    <row r="218" spans="1:53" x14ac:dyDescent="0.3">
      <c r="A218" s="13">
        <v>45443</v>
      </c>
      <c r="B218" s="16">
        <f>+Cl_Resid_Mensual!G162</f>
        <v>48533.305629337119</v>
      </c>
      <c r="C218" s="16">
        <f>+'Cl No Resid_Mensual'!C162</f>
        <v>2673.3748894783375</v>
      </c>
      <c r="D218" s="4">
        <f t="shared" si="116"/>
        <v>51206.680518815454</v>
      </c>
      <c r="E218" s="4">
        <f t="shared" si="134"/>
        <v>26</v>
      </c>
      <c r="F218" s="4">
        <f t="shared" si="117"/>
        <v>51232.680518815454</v>
      </c>
      <c r="G218" s="26">
        <f>+'CU Resid Mensual'!C162</f>
        <v>14.357342378432682</v>
      </c>
      <c r="H218" s="26">
        <f>+'CU No Resid Mensual'!C162</f>
        <v>81.33447880406942</v>
      </c>
      <c r="I218" s="6">
        <f t="shared" si="126"/>
        <v>17.85405399643475</v>
      </c>
      <c r="J218" s="6">
        <f t="shared" si="133"/>
        <v>398.74679487179486</v>
      </c>
      <c r="K218" s="6">
        <f t="shared" si="131"/>
        <v>18.04735271050696</v>
      </c>
      <c r="L218" s="4">
        <f t="shared" si="132"/>
        <v>696809.28567750729</v>
      </c>
      <c r="M218" s="4">
        <f t="shared" si="132"/>
        <v>217437.55328360727</v>
      </c>
      <c r="N218" s="4">
        <f t="shared" si="119"/>
        <v>914246.83896111452</v>
      </c>
      <c r="O218" s="4">
        <f t="shared" si="123"/>
        <v>10367.416666666666</v>
      </c>
      <c r="P218" s="4">
        <f t="shared" si="120"/>
        <v>924614.25562778115</v>
      </c>
      <c r="BA218" s="22">
        <f t="shared" si="135"/>
        <v>2024</v>
      </c>
    </row>
    <row r="219" spans="1:53" x14ac:dyDescent="0.3">
      <c r="A219" s="13">
        <v>45473</v>
      </c>
      <c r="B219" s="16">
        <f>+Cl_Resid_Mensual!G163</f>
        <v>48596.804988873133</v>
      </c>
      <c r="C219" s="16">
        <f>+'Cl No Resid_Mensual'!C163</f>
        <v>2674.4778243632527</v>
      </c>
      <c r="D219" s="4">
        <f t="shared" si="116"/>
        <v>51271.282813236387</v>
      </c>
      <c r="E219" s="4">
        <f t="shared" si="134"/>
        <v>26</v>
      </c>
      <c r="F219" s="4">
        <f t="shared" si="117"/>
        <v>51297.282813236387</v>
      </c>
      <c r="G219" s="26">
        <f>+'CU Resid Mensual'!C163</f>
        <v>13.674843564496197</v>
      </c>
      <c r="H219" s="26">
        <f>+'CU No Resid Mensual'!C163</f>
        <v>78.340611347725158</v>
      </c>
      <c r="I219" s="6">
        <f t="shared" si="126"/>
        <v>17.048021539419437</v>
      </c>
      <c r="J219" s="6">
        <f t="shared" si="133"/>
        <v>398.74679487179486</v>
      </c>
      <c r="K219" s="6">
        <f t="shared" si="131"/>
        <v>17.24148535587096</v>
      </c>
      <c r="L219" s="4">
        <f t="shared" si="132"/>
        <v>664553.70595716836</v>
      </c>
      <c r="M219" s="4">
        <f t="shared" si="132"/>
        <v>209520.22779655113</v>
      </c>
      <c r="N219" s="4">
        <f t="shared" si="119"/>
        <v>874073.93375371955</v>
      </c>
      <c r="O219" s="4">
        <f t="shared" si="123"/>
        <v>10367.416666666666</v>
      </c>
      <c r="P219" s="4">
        <f t="shared" si="120"/>
        <v>884441.35042038618</v>
      </c>
      <c r="BA219" s="22">
        <f t="shared" si="135"/>
        <v>2024</v>
      </c>
    </row>
    <row r="220" spans="1:53" x14ac:dyDescent="0.3">
      <c r="A220" s="13">
        <v>45504</v>
      </c>
      <c r="B220" s="16">
        <f>+Cl_Resid_Mensual!G164</f>
        <v>48662.420993726992</v>
      </c>
      <c r="C220" s="16">
        <f>+'Cl No Resid_Mensual'!C164</f>
        <v>2675.6542882404951</v>
      </c>
      <c r="D220" s="4">
        <f t="shared" si="116"/>
        <v>51338.075281967489</v>
      </c>
      <c r="E220" s="4">
        <f t="shared" si="134"/>
        <v>26</v>
      </c>
      <c r="F220" s="4">
        <f t="shared" si="117"/>
        <v>51364.075281967489</v>
      </c>
      <c r="G220" s="26">
        <f>+'CU Resid Mensual'!C164</f>
        <v>13.510258814140704</v>
      </c>
      <c r="H220" s="26">
        <f>+'CU No Resid Mensual'!C164</f>
        <v>76.313675353257892</v>
      </c>
      <c r="I220" s="6">
        <f t="shared" si="126"/>
        <v>16.78346743865778</v>
      </c>
      <c r="J220" s="6">
        <f t="shared" si="133"/>
        <v>398.74679487179486</v>
      </c>
      <c r="K220" s="6">
        <f t="shared" si="131"/>
        <v>16.976813594677221</v>
      </c>
      <c r="L220" s="4">
        <f t="shared" si="132"/>
        <v>657441.90214792569</v>
      </c>
      <c r="M220" s="4">
        <f t="shared" si="132"/>
        <v>204189.01271033747</v>
      </c>
      <c r="N220" s="4">
        <f t="shared" si="119"/>
        <v>861630.91485826322</v>
      </c>
      <c r="O220" s="4">
        <f t="shared" si="123"/>
        <v>10367.416666666666</v>
      </c>
      <c r="P220" s="4">
        <f t="shared" si="120"/>
        <v>871998.33152492985</v>
      </c>
      <c r="BA220" s="22">
        <f t="shared" si="135"/>
        <v>2024</v>
      </c>
    </row>
    <row r="221" spans="1:53" x14ac:dyDescent="0.3">
      <c r="A221" s="13">
        <v>45535</v>
      </c>
      <c r="B221" s="16">
        <f>+Cl_Resid_Mensual!G165</f>
        <v>48728.036998580865</v>
      </c>
      <c r="C221" s="16">
        <f>+'Cl No Resid_Mensual'!C165</f>
        <v>2676.7939876215737</v>
      </c>
      <c r="D221" s="4">
        <f t="shared" si="116"/>
        <v>51404.83098620244</v>
      </c>
      <c r="E221" s="4">
        <f t="shared" si="134"/>
        <v>26</v>
      </c>
      <c r="F221" s="4">
        <f t="shared" si="117"/>
        <v>51430.83098620244</v>
      </c>
      <c r="G221" s="26">
        <f>+'CU Resid Mensual'!C165</f>
        <v>13.486448262686288</v>
      </c>
      <c r="H221" s="26">
        <f>+'CU No Resid Mensual'!C165</f>
        <v>75.95234674825798</v>
      </c>
      <c r="I221" s="6">
        <f t="shared" si="126"/>
        <v>16.739223114575953</v>
      </c>
      <c r="J221" s="6">
        <f t="shared" si="133"/>
        <v>398.74679487179486</v>
      </c>
      <c r="K221" s="6">
        <f t="shared" si="131"/>
        <v>16.932340679959104</v>
      </c>
      <c r="L221" s="4">
        <f t="shared" si="132"/>
        <v>657168.14992362412</v>
      </c>
      <c r="M221" s="4">
        <f t="shared" si="132"/>
        <v>203308.78512148594</v>
      </c>
      <c r="N221" s="4">
        <f t="shared" si="119"/>
        <v>860476.93504511006</v>
      </c>
      <c r="O221" s="4">
        <f t="shared" si="123"/>
        <v>10367.416666666666</v>
      </c>
      <c r="P221" s="4">
        <f t="shared" si="120"/>
        <v>870844.35171177669</v>
      </c>
      <c r="BA221" s="22">
        <f t="shared" si="135"/>
        <v>2024</v>
      </c>
    </row>
    <row r="222" spans="1:53" x14ac:dyDescent="0.3">
      <c r="A222" s="13">
        <v>45565</v>
      </c>
      <c r="B222" s="16">
        <f>+Cl_Resid_Mensual!G166</f>
        <v>48791.536358116864</v>
      </c>
      <c r="C222" s="16">
        <f>+'Cl No Resid_Mensual'!C166</f>
        <v>2677.8969225064889</v>
      </c>
      <c r="D222" s="4">
        <f t="shared" si="116"/>
        <v>51469.433280623351</v>
      </c>
      <c r="E222" s="4">
        <f t="shared" si="134"/>
        <v>26</v>
      </c>
      <c r="F222" s="4">
        <f t="shared" si="117"/>
        <v>51495.433280623351</v>
      </c>
      <c r="G222" s="26">
        <f>+'CU Resid Mensual'!C166</f>
        <v>13.668600697063139</v>
      </c>
      <c r="H222" s="26">
        <f>+'CU No Resid Mensual'!C166</f>
        <v>78.133816359507705</v>
      </c>
      <c r="I222" s="6">
        <f t="shared" si="126"/>
        <v>17.022653610176672</v>
      </c>
      <c r="J222" s="6">
        <f t="shared" si="133"/>
        <v>398.74679487179486</v>
      </c>
      <c r="K222" s="6">
        <f t="shared" si="131"/>
        <v>17.215385800985068</v>
      </c>
      <c r="L222" s="4">
        <f t="shared" si="132"/>
        <v>666912.02787533763</v>
      </c>
      <c r="M222" s="4">
        <f t="shared" si="132"/>
        <v>209234.30637281283</v>
      </c>
      <c r="N222" s="4">
        <f t="shared" si="119"/>
        <v>876146.33424815047</v>
      </c>
      <c r="O222" s="4">
        <f t="shared" si="123"/>
        <v>10367.416666666666</v>
      </c>
      <c r="P222" s="4">
        <f t="shared" si="120"/>
        <v>886513.75091481709</v>
      </c>
      <c r="BA222" s="22">
        <f t="shared" si="135"/>
        <v>2024</v>
      </c>
    </row>
    <row r="223" spans="1:53" x14ac:dyDescent="0.3">
      <c r="A223" s="13">
        <v>45596</v>
      </c>
      <c r="B223" s="16">
        <f>+Cl_Resid_Mensual!G167</f>
        <v>48857.152362970737</v>
      </c>
      <c r="C223" s="16">
        <f>+'Cl No Resid_Mensual'!C167</f>
        <v>2679.0733863837313</v>
      </c>
      <c r="D223" s="4">
        <f t="shared" si="116"/>
        <v>51536.225749354468</v>
      </c>
      <c r="E223" s="4">
        <f t="shared" si="134"/>
        <v>26</v>
      </c>
      <c r="F223" s="4">
        <f t="shared" si="117"/>
        <v>51562.225749354468</v>
      </c>
      <c r="G223" s="26">
        <f>+'CU Resid Mensual'!C167</f>
        <v>13.932210491008403</v>
      </c>
      <c r="H223" s="26">
        <f>+'CU No Resid Mensual'!C167</f>
        <v>77.063908896299267</v>
      </c>
      <c r="I223" s="6">
        <f t="shared" si="126"/>
        <v>17.214066128970746</v>
      </c>
      <c r="J223" s="6">
        <f t="shared" si="133"/>
        <v>398.74679487179486</v>
      </c>
      <c r="K223" s="6">
        <f t="shared" si="131"/>
        <v>17.406452140302648</v>
      </c>
      <c r="L223" s="4">
        <f t="shared" ref="L223:M286" si="136">B223*G223</f>
        <v>680688.13071217691</v>
      </c>
      <c r="M223" s="4">
        <f t="shared" ref="M223:M240" si="137">C223*H223</f>
        <v>206459.86737477584</v>
      </c>
      <c r="N223" s="4">
        <f t="shared" si="119"/>
        <v>887147.99808695272</v>
      </c>
      <c r="O223" s="4">
        <f t="shared" si="123"/>
        <v>10367.416666666666</v>
      </c>
      <c r="P223" s="4">
        <f t="shared" si="120"/>
        <v>897515.41475361935</v>
      </c>
      <c r="BA223" s="22">
        <f t="shared" si="135"/>
        <v>2024</v>
      </c>
    </row>
    <row r="224" spans="1:53" x14ac:dyDescent="0.3">
      <c r="A224" s="13">
        <v>45626</v>
      </c>
      <c r="B224" s="16">
        <f>+Cl_Resid_Mensual!G168</f>
        <v>48920.651722506751</v>
      </c>
      <c r="C224" s="16">
        <f>+'Cl No Resid_Mensual'!C168</f>
        <v>2680.176321268646</v>
      </c>
      <c r="D224" s="4">
        <f t="shared" si="116"/>
        <v>51600.8280437754</v>
      </c>
      <c r="E224" s="4">
        <f t="shared" si="134"/>
        <v>26</v>
      </c>
      <c r="F224" s="4">
        <f t="shared" si="117"/>
        <v>51626.8280437754</v>
      </c>
      <c r="G224" s="26">
        <f>+'CU Resid Mensual'!C168</f>
        <v>14.243425452968163</v>
      </c>
      <c r="H224" s="26">
        <f>+'CU No Resid Mensual'!C168</f>
        <v>76.33587135803441</v>
      </c>
      <c r="I224" s="6">
        <f t="shared" si="126"/>
        <v>17.468542365883437</v>
      </c>
      <c r="J224" s="6">
        <f t="shared" si="133"/>
        <v>398.74679487179486</v>
      </c>
      <c r="K224" s="6">
        <f t="shared" si="131"/>
        <v>17.660559480642995</v>
      </c>
      <c r="L224" s="4">
        <f t="shared" si="136"/>
        <v>696797.65592014347</v>
      </c>
      <c r="M224" s="4">
        <f t="shared" si="137"/>
        <v>204593.59487721327</v>
      </c>
      <c r="N224" s="4">
        <f t="shared" si="119"/>
        <v>901391.25079735671</v>
      </c>
      <c r="O224" s="4">
        <f t="shared" si="123"/>
        <v>10367.416666666666</v>
      </c>
      <c r="P224" s="4">
        <f t="shared" si="120"/>
        <v>911758.66746402334</v>
      </c>
      <c r="BA224" s="22">
        <f t="shared" si="135"/>
        <v>2024</v>
      </c>
    </row>
    <row r="225" spans="1:53" x14ac:dyDescent="0.3">
      <c r="A225" s="19">
        <v>45657</v>
      </c>
      <c r="B225" s="20">
        <f>+Cl_Resid_Mensual!G169</f>
        <v>48986.26772736061</v>
      </c>
      <c r="C225" s="20">
        <f>+'Cl No Resid_Mensual'!C169</f>
        <v>2681.3527851458884</v>
      </c>
      <c r="D225" s="20">
        <f t="shared" si="116"/>
        <v>51667.620512506495</v>
      </c>
      <c r="E225" s="20">
        <f>+E224</f>
        <v>26</v>
      </c>
      <c r="F225" s="20">
        <f t="shared" si="117"/>
        <v>51693.620512506495</v>
      </c>
      <c r="G225" s="24">
        <f>+'CU Resid Mensual'!C169</f>
        <v>14.605505780578152</v>
      </c>
      <c r="H225" s="24">
        <f>+'CU No Resid Mensual'!C169</f>
        <v>80.950001499280503</v>
      </c>
      <c r="I225" s="24">
        <f t="shared" si="126"/>
        <v>18.048532508146955</v>
      </c>
      <c r="J225" s="24">
        <f t="shared" si="133"/>
        <v>398.74679487179486</v>
      </c>
      <c r="K225" s="24">
        <f t="shared" si="131"/>
        <v>18.240009806957168</v>
      </c>
      <c r="L225" s="20">
        <f t="shared" si="136"/>
        <v>715469.21646091435</v>
      </c>
      <c r="M225" s="20">
        <f t="shared" si="137"/>
        <v>217055.51197765963</v>
      </c>
      <c r="N225" s="20">
        <f t="shared" si="119"/>
        <v>932524.72843857401</v>
      </c>
      <c r="O225" s="20">
        <f t="shared" si="123"/>
        <v>10367.416666666666</v>
      </c>
      <c r="P225" s="20">
        <f t="shared" si="120"/>
        <v>942892.14510524063</v>
      </c>
      <c r="BA225" s="22">
        <f t="shared" si="135"/>
        <v>2024</v>
      </c>
    </row>
    <row r="226" spans="1:53" x14ac:dyDescent="0.3">
      <c r="A226" s="13">
        <v>45688</v>
      </c>
      <c r="B226" s="16">
        <f>+Cl_Resid_Mensual!G170</f>
        <v>49051.883732214483</v>
      </c>
      <c r="C226" s="16">
        <f>+'Cl No Resid_Mensual'!C170</f>
        <v>2682.4924845269675</v>
      </c>
      <c r="D226" s="4">
        <f t="shared" si="116"/>
        <v>51734.376216741453</v>
      </c>
      <c r="E226" s="4">
        <f>+E225</f>
        <v>26</v>
      </c>
      <c r="F226" s="4">
        <f t="shared" si="117"/>
        <v>51760.376216741453</v>
      </c>
      <c r="G226" s="26">
        <f>+'CU Resid Mensual'!C170</f>
        <v>15.889861075855061</v>
      </c>
      <c r="H226" s="26">
        <f>+'CU No Resid Mensual'!C170</f>
        <v>85.168624096145493</v>
      </c>
      <c r="I226" s="6">
        <f t="shared" si="126"/>
        <v>19.48205208557512</v>
      </c>
      <c r="J226" s="6">
        <f t="shared" si="133"/>
        <v>398.74679487179486</v>
      </c>
      <c r="K226" s="6">
        <f t="shared" si="131"/>
        <v>19.672562356813298</v>
      </c>
      <c r="L226" s="4">
        <f t="shared" si="136"/>
        <v>779427.61801388301</v>
      </c>
      <c r="M226" s="4">
        <f t="shared" si="137"/>
        <v>228464.19405541266</v>
      </c>
      <c r="N226" s="4">
        <f t="shared" si="119"/>
        <v>1007891.8120692957</v>
      </c>
      <c r="O226" s="4">
        <f t="shared" si="123"/>
        <v>10367.416666666666</v>
      </c>
      <c r="P226" s="4">
        <f t="shared" si="120"/>
        <v>1018259.2287359623</v>
      </c>
      <c r="BA226" s="22">
        <f t="shared" si="135"/>
        <v>2025</v>
      </c>
    </row>
    <row r="227" spans="1:53" x14ac:dyDescent="0.3">
      <c r="A227" s="13">
        <v>45716</v>
      </c>
      <c r="B227" s="16">
        <f>+Cl_Resid_Mensual!G171</f>
        <v>49111.149801114749</v>
      </c>
      <c r="C227" s="16">
        <f>+'Cl No Resid_Mensual'!C171</f>
        <v>2683.5218904195544</v>
      </c>
      <c r="D227" s="4">
        <f t="shared" si="116"/>
        <v>51794.671691534306</v>
      </c>
      <c r="E227" s="4">
        <f t="shared" ref="E227:E236" si="138">+E226</f>
        <v>26</v>
      </c>
      <c r="F227" s="4">
        <f t="shared" si="117"/>
        <v>51820.671691534306</v>
      </c>
      <c r="G227" s="26">
        <f>+'CU Resid Mensual'!C171</f>
        <v>16.124083802773068</v>
      </c>
      <c r="H227" s="26">
        <f>+'CU No Resid Mensual'!C171</f>
        <v>87.803593884238268</v>
      </c>
      <c r="I227" s="6">
        <f t="shared" si="126"/>
        <v>19.837854507677459</v>
      </c>
      <c r="J227" s="6">
        <f t="shared" si="133"/>
        <v>398.74679487179486</v>
      </c>
      <c r="K227" s="6">
        <f t="shared" si="131"/>
        <v>20.027964595561102</v>
      </c>
      <c r="L227" s="4">
        <f t="shared" si="136"/>
        <v>791872.29504371609</v>
      </c>
      <c r="M227" s="4">
        <f t="shared" si="137"/>
        <v>235622.86624586189</v>
      </c>
      <c r="N227" s="4">
        <f t="shared" si="119"/>
        <v>1027495.161289578</v>
      </c>
      <c r="O227" s="4">
        <f t="shared" si="123"/>
        <v>10367.416666666666</v>
      </c>
      <c r="P227" s="4">
        <f t="shared" si="120"/>
        <v>1037862.5779562446</v>
      </c>
      <c r="BA227" s="22">
        <f t="shared" si="135"/>
        <v>2025</v>
      </c>
    </row>
    <row r="228" spans="1:53" x14ac:dyDescent="0.3">
      <c r="A228" s="13">
        <v>45747</v>
      </c>
      <c r="B228" s="16">
        <f>+Cl_Resid_Mensual!G172</f>
        <v>49176.765805968622</v>
      </c>
      <c r="C228" s="16">
        <f>+'Cl No Resid_Mensual'!C172</f>
        <v>2684.7718832891246</v>
      </c>
      <c r="D228" s="4">
        <f t="shared" si="116"/>
        <v>51861.537689257748</v>
      </c>
      <c r="E228" s="4">
        <f t="shared" si="138"/>
        <v>26</v>
      </c>
      <c r="F228" s="4">
        <f t="shared" si="117"/>
        <v>51887.537689257748</v>
      </c>
      <c r="G228" s="26">
        <f>+'CU Resid Mensual'!C172</f>
        <v>15.156626680377906</v>
      </c>
      <c r="H228" s="26">
        <f>+'CU No Resid Mensual'!C172</f>
        <v>87.089368198235888</v>
      </c>
      <c r="I228" s="6">
        <f t="shared" si="126"/>
        <v>18.880446114197962</v>
      </c>
      <c r="J228" s="6">
        <f t="shared" si="133"/>
        <v>398.74679487179486</v>
      </c>
      <c r="K228" s="6">
        <f t="shared" si="131"/>
        <v>19.070790954356802</v>
      </c>
      <c r="L228" s="4">
        <f t="shared" si="136"/>
        <v>745353.88066943991</v>
      </c>
      <c r="M228" s="4">
        <f t="shared" si="137"/>
        <v>233815.08707203777</v>
      </c>
      <c r="N228" s="4">
        <f t="shared" si="119"/>
        <v>979168.96774147765</v>
      </c>
      <c r="O228" s="4">
        <f t="shared" si="123"/>
        <v>10367.416666666666</v>
      </c>
      <c r="P228" s="4">
        <f t="shared" si="120"/>
        <v>989536.38440814428</v>
      </c>
      <c r="BA228" s="22">
        <f t="shared" si="135"/>
        <v>2025</v>
      </c>
    </row>
    <row r="229" spans="1:53" x14ac:dyDescent="0.3">
      <c r="A229" s="13">
        <v>45777</v>
      </c>
      <c r="B229" s="16">
        <f>+Cl_Resid_Mensual!G173</f>
        <v>49240.265165504621</v>
      </c>
      <c r="C229" s="16">
        <f>+'Cl No Resid_Mensual'!C173</f>
        <v>2685.8748181740393</v>
      </c>
      <c r="D229" s="4">
        <f t="shared" si="116"/>
        <v>51926.139983678659</v>
      </c>
      <c r="E229" s="4">
        <f t="shared" si="138"/>
        <v>26</v>
      </c>
      <c r="F229" s="4">
        <f t="shared" si="117"/>
        <v>51952.139983678659</v>
      </c>
      <c r="G229" s="26">
        <f>+'CU Resid Mensual'!C173</f>
        <v>15.01319247966908</v>
      </c>
      <c r="H229" s="26">
        <f>+'CU No Resid Mensual'!C173</f>
        <v>86.185160239289473</v>
      </c>
      <c r="I229" s="6">
        <f t="shared" si="126"/>
        <v>18.694555970688128</v>
      </c>
      <c r="J229" s="6">
        <f t="shared" si="133"/>
        <v>398.74679487179486</v>
      </c>
      <c r="K229" s="6">
        <f t="shared" si="131"/>
        <v>18.884757148436204</v>
      </c>
      <c r="L229" s="4">
        <f t="shared" si="136"/>
        <v>739253.57867966534</v>
      </c>
      <c r="M229" s="4">
        <f t="shared" si="137"/>
        <v>231482.55158700206</v>
      </c>
      <c r="N229" s="4">
        <f t="shared" si="119"/>
        <v>970736.13026666734</v>
      </c>
      <c r="O229" s="4">
        <f t="shared" si="123"/>
        <v>10367.416666666666</v>
      </c>
      <c r="P229" s="4">
        <f t="shared" si="120"/>
        <v>981103.54693333397</v>
      </c>
      <c r="BA229" s="22">
        <f t="shared" si="135"/>
        <v>2025</v>
      </c>
    </row>
    <row r="230" spans="1:53" x14ac:dyDescent="0.3">
      <c r="A230" s="13">
        <v>45808</v>
      </c>
      <c r="B230" s="16">
        <f>+Cl_Resid_Mensual!G174</f>
        <v>49305.881170358494</v>
      </c>
      <c r="C230" s="16">
        <f>+'Cl No Resid_Mensual'!C174</f>
        <v>2687.0512820512822</v>
      </c>
      <c r="D230" s="4">
        <f t="shared" si="116"/>
        <v>51992.932452409776</v>
      </c>
      <c r="E230" s="4">
        <f t="shared" si="138"/>
        <v>26</v>
      </c>
      <c r="F230" s="4">
        <f t="shared" si="117"/>
        <v>52018.932452409776</v>
      </c>
      <c r="G230" s="26">
        <f>+'CU Resid Mensual'!C174</f>
        <v>14.46616608248903</v>
      </c>
      <c r="H230" s="26">
        <f>+'CU No Resid Mensual'!C174</f>
        <v>80.761353700390828</v>
      </c>
      <c r="I230" s="6">
        <f t="shared" si="126"/>
        <v>17.892373462608766</v>
      </c>
      <c r="J230" s="6">
        <f t="shared" si="133"/>
        <v>398.74679487179486</v>
      </c>
      <c r="K230" s="6">
        <f t="shared" si="131"/>
        <v>18.082731366737189</v>
      </c>
      <c r="L230" s="4">
        <f t="shared" si="136"/>
        <v>713267.06585387455</v>
      </c>
      <c r="M230" s="4">
        <f t="shared" si="137"/>
        <v>217009.89900083223</v>
      </c>
      <c r="N230" s="4">
        <f t="shared" si="119"/>
        <v>930276.96485470678</v>
      </c>
      <c r="O230" s="4">
        <f t="shared" si="123"/>
        <v>10367.416666666666</v>
      </c>
      <c r="P230" s="4">
        <f t="shared" si="120"/>
        <v>940644.38152137341</v>
      </c>
      <c r="BA230" s="22">
        <f t="shared" si="135"/>
        <v>2025</v>
      </c>
    </row>
    <row r="231" spans="1:53" x14ac:dyDescent="0.3">
      <c r="A231" s="13">
        <v>45838</v>
      </c>
      <c r="B231" s="16">
        <f>+Cl_Resid_Mensual!G175</f>
        <v>49369.380529894494</v>
      </c>
      <c r="C231" s="16">
        <f>+'Cl No Resid_Mensual'!C175</f>
        <v>2688.1542169361969</v>
      </c>
      <c r="D231" s="4">
        <f t="shared" si="116"/>
        <v>52057.534746830694</v>
      </c>
      <c r="E231" s="4">
        <f t="shared" si="138"/>
        <v>26</v>
      </c>
      <c r="F231" s="4">
        <f t="shared" si="117"/>
        <v>52083.534746830694</v>
      </c>
      <c r="G231" s="26">
        <f>+'CU Resid Mensual'!C175</f>
        <v>13.783667268552545</v>
      </c>
      <c r="H231" s="26">
        <f>+'CU No Resid Mensual'!C175</f>
        <v>77.767486244046566</v>
      </c>
      <c r="I231" s="6">
        <f t="shared" si="126"/>
        <v>17.087672608627315</v>
      </c>
      <c r="J231" s="6">
        <f t="shared" si="133"/>
        <v>398.74679487179486</v>
      </c>
      <c r="K231" s="6">
        <f t="shared" si="131"/>
        <v>17.278196105680212</v>
      </c>
      <c r="L231" s="4">
        <f t="shared" si="136"/>
        <v>680491.11447862198</v>
      </c>
      <c r="M231" s="4">
        <f t="shared" si="137"/>
        <v>209050.99608746145</v>
      </c>
      <c r="N231" s="4">
        <f t="shared" si="119"/>
        <v>889542.11056608346</v>
      </c>
      <c r="O231" s="4">
        <f t="shared" si="123"/>
        <v>10367.416666666666</v>
      </c>
      <c r="P231" s="4">
        <f t="shared" si="120"/>
        <v>899909.52723275009</v>
      </c>
      <c r="BA231" s="22">
        <f t="shared" si="135"/>
        <v>2025</v>
      </c>
    </row>
    <row r="232" spans="1:53" x14ac:dyDescent="0.3">
      <c r="A232" s="13">
        <v>45869</v>
      </c>
      <c r="B232" s="16">
        <f>+Cl_Resid_Mensual!G176</f>
        <v>49434.996534748367</v>
      </c>
      <c r="C232" s="16">
        <f>+'Cl No Resid_Mensual'!C176</f>
        <v>2689.3306808134394</v>
      </c>
      <c r="D232" s="4">
        <f t="shared" si="116"/>
        <v>52124.327215561803</v>
      </c>
      <c r="E232" s="4">
        <f t="shared" si="138"/>
        <v>26</v>
      </c>
      <c r="F232" s="4">
        <f t="shared" si="117"/>
        <v>52150.327215561803</v>
      </c>
      <c r="G232" s="26">
        <f>+'CU Resid Mensual'!C176</f>
        <v>13.619082518197052</v>
      </c>
      <c r="H232" s="26">
        <f>+'CU No Resid Mensual'!C176</f>
        <v>75.7405502495793</v>
      </c>
      <c r="I232" s="6">
        <f t="shared" si="126"/>
        <v>16.824211064341448</v>
      </c>
      <c r="J232" s="6">
        <f t="shared" si="133"/>
        <v>398.74679487179486</v>
      </c>
      <c r="K232" s="6">
        <f t="shared" si="131"/>
        <v>17.014621896050105</v>
      </c>
      <c r="L232" s="4">
        <f t="shared" si="136"/>
        <v>673259.29709352332</v>
      </c>
      <c r="M232" s="4">
        <f t="shared" si="137"/>
        <v>203691.38556788562</v>
      </c>
      <c r="N232" s="4">
        <f t="shared" si="119"/>
        <v>876950.68266140891</v>
      </c>
      <c r="O232" s="4">
        <f t="shared" si="123"/>
        <v>10367.416666666666</v>
      </c>
      <c r="P232" s="4">
        <f t="shared" si="120"/>
        <v>887318.09932807554</v>
      </c>
      <c r="BA232" s="22">
        <f t="shared" si="135"/>
        <v>2025</v>
      </c>
    </row>
    <row r="233" spans="1:53" x14ac:dyDescent="0.3">
      <c r="A233" s="13">
        <v>45900</v>
      </c>
      <c r="B233" s="16">
        <f>+Cl_Resid_Mensual!G177</f>
        <v>49500.61253960224</v>
      </c>
      <c r="C233" s="16">
        <f>+'Cl No Resid_Mensual'!C177</f>
        <v>2690.4703801945179</v>
      </c>
      <c r="D233" s="4">
        <f t="shared" si="116"/>
        <v>52191.082919796754</v>
      </c>
      <c r="E233" s="4">
        <f t="shared" si="138"/>
        <v>26</v>
      </c>
      <c r="F233" s="4">
        <f t="shared" si="117"/>
        <v>52217.082919796754</v>
      </c>
      <c r="G233" s="26">
        <f>+'CU Resid Mensual'!C177</f>
        <v>13.595271966742636</v>
      </c>
      <c r="H233" s="26">
        <f>+'CU No Resid Mensual'!C177</f>
        <v>75.379221644579388</v>
      </c>
      <c r="I233" s="6">
        <f t="shared" si="126"/>
        <v>16.780258314603913</v>
      </c>
      <c r="J233" s="6">
        <f t="shared" si="133"/>
        <v>398.74679487179486</v>
      </c>
      <c r="K233" s="6">
        <f t="shared" si="131"/>
        <v>16.970447605065441</v>
      </c>
      <c r="L233" s="4">
        <f t="shared" si="136"/>
        <v>672974.28999624331</v>
      </c>
      <c r="M233" s="4">
        <f t="shared" si="137"/>
        <v>202805.56311685833</v>
      </c>
      <c r="N233" s="4">
        <f t="shared" si="119"/>
        <v>875779.85311310168</v>
      </c>
      <c r="O233" s="4">
        <f t="shared" si="123"/>
        <v>10367.416666666666</v>
      </c>
      <c r="P233" s="4">
        <f t="shared" si="120"/>
        <v>886147.26977976831</v>
      </c>
      <c r="BA233" s="22">
        <f t="shared" si="135"/>
        <v>2025</v>
      </c>
    </row>
    <row r="234" spans="1:53" x14ac:dyDescent="0.3">
      <c r="A234" s="13">
        <v>45930</v>
      </c>
      <c r="B234" s="16">
        <f>+Cl_Resid_Mensual!G178</f>
        <v>49564.111899138239</v>
      </c>
      <c r="C234" s="16">
        <f>+'Cl No Resid_Mensual'!C178</f>
        <v>2691.5733150794331</v>
      </c>
      <c r="D234" s="4">
        <f t="shared" si="116"/>
        <v>52255.685214217672</v>
      </c>
      <c r="E234" s="4">
        <f t="shared" si="138"/>
        <v>26</v>
      </c>
      <c r="F234" s="4">
        <f t="shared" si="117"/>
        <v>52281.685214217672</v>
      </c>
      <c r="G234" s="26">
        <f>+'CU Resid Mensual'!C178</f>
        <v>13.777424401119488</v>
      </c>
      <c r="H234" s="26">
        <f>+'CU No Resid Mensual'!C178</f>
        <v>77.560691255829113</v>
      </c>
      <c r="I234" s="6">
        <f t="shared" si="126"/>
        <v>17.062757629665825</v>
      </c>
      <c r="J234" s="6">
        <f t="shared" si="133"/>
        <v>398.74679487179486</v>
      </c>
      <c r="K234" s="6">
        <f t="shared" si="131"/>
        <v>17.252571422538683</v>
      </c>
      <c r="L234" s="4">
        <f t="shared" si="136"/>
        <v>682865.80469900393</v>
      </c>
      <c r="M234" s="4">
        <f t="shared" si="137"/>
        <v>208760.28688330436</v>
      </c>
      <c r="N234" s="4">
        <f t="shared" si="119"/>
        <v>891626.09158230829</v>
      </c>
      <c r="O234" s="4">
        <f t="shared" si="123"/>
        <v>10367.416666666666</v>
      </c>
      <c r="P234" s="4">
        <f t="shared" si="120"/>
        <v>901993.50824897492</v>
      </c>
      <c r="BA234" s="22">
        <f t="shared" si="135"/>
        <v>2025</v>
      </c>
    </row>
    <row r="235" spans="1:53" x14ac:dyDescent="0.3">
      <c r="A235" s="13">
        <v>45961</v>
      </c>
      <c r="B235" s="16">
        <f>+Cl_Resid_Mensual!G179</f>
        <v>49629.727903992112</v>
      </c>
      <c r="C235" s="16">
        <f>+'Cl No Resid_Mensual'!C179</f>
        <v>2692.7497789566755</v>
      </c>
      <c r="D235" s="4">
        <f t="shared" si="116"/>
        <v>52322.477682948789</v>
      </c>
      <c r="E235" s="4">
        <f t="shared" si="138"/>
        <v>26</v>
      </c>
      <c r="F235" s="4">
        <f t="shared" si="117"/>
        <v>52348.477682948789</v>
      </c>
      <c r="G235" s="26">
        <f>+'CU Resid Mensual'!C179</f>
        <v>14.04103419506475</v>
      </c>
      <c r="H235" s="26">
        <f>+'CU No Resid Mensual'!C179</f>
        <v>76.490783792620675</v>
      </c>
      <c r="I235" s="6">
        <f t="shared" si="126"/>
        <v>17.254978887128139</v>
      </c>
      <c r="J235" s="6">
        <f t="shared" si="133"/>
        <v>398.74679487179486</v>
      </c>
      <c r="K235" s="6">
        <f t="shared" si="131"/>
        <v>17.44445502195817</v>
      </c>
      <c r="L235" s="4">
        <f t="shared" si="136"/>
        <v>696852.70659171243</v>
      </c>
      <c r="M235" s="4">
        <f t="shared" si="137"/>
        <v>205970.54114980219</v>
      </c>
      <c r="N235" s="4">
        <f t="shared" si="119"/>
        <v>902823.24774151458</v>
      </c>
      <c r="O235" s="4">
        <f t="shared" si="123"/>
        <v>10367.416666666666</v>
      </c>
      <c r="P235" s="4">
        <f t="shared" si="120"/>
        <v>913190.66440818121</v>
      </c>
      <c r="BA235" s="22">
        <f t="shared" si="135"/>
        <v>2025</v>
      </c>
    </row>
    <row r="236" spans="1:53" x14ac:dyDescent="0.3">
      <c r="A236" s="13">
        <v>45991</v>
      </c>
      <c r="B236" s="16">
        <f>+Cl_Resid_Mensual!G180</f>
        <v>49693.227263528112</v>
      </c>
      <c r="C236" s="16">
        <f>+'Cl No Resid_Mensual'!C180</f>
        <v>2693.8527138415902</v>
      </c>
      <c r="D236" s="4">
        <f t="shared" si="116"/>
        <v>52387.0799773697</v>
      </c>
      <c r="E236" s="4">
        <f t="shared" si="138"/>
        <v>26</v>
      </c>
      <c r="F236" s="4">
        <f t="shared" si="117"/>
        <v>52413.0799773697</v>
      </c>
      <c r="G236" s="26">
        <f>+'CU Resid Mensual'!C180</f>
        <v>14.352249157024509</v>
      </c>
      <c r="H236" s="26">
        <f>+'CU No Resid Mensual'!C180</f>
        <v>75.762746254355818</v>
      </c>
      <c r="I236" s="6">
        <f t="shared" si="126"/>
        <v>17.510104764465702</v>
      </c>
      <c r="J236" s="6">
        <f t="shared" si="133"/>
        <v>398.74679487179486</v>
      </c>
      <c r="K236" s="6">
        <f t="shared" si="131"/>
        <v>17.699220800902985</v>
      </c>
      <c r="L236" s="4">
        <f t="shared" si="136"/>
        <v>713209.57910279871</v>
      </c>
      <c r="M236" s="4">
        <f t="shared" si="137"/>
        <v>204093.6796053882</v>
      </c>
      <c r="N236" s="4">
        <f t="shared" si="119"/>
        <v>917303.25870818691</v>
      </c>
      <c r="O236" s="4">
        <f t="shared" si="123"/>
        <v>10367.416666666666</v>
      </c>
      <c r="P236" s="4">
        <f t="shared" si="120"/>
        <v>927670.67537485354</v>
      </c>
      <c r="BA236" s="22">
        <f t="shared" si="135"/>
        <v>2025</v>
      </c>
    </row>
    <row r="237" spans="1:53" x14ac:dyDescent="0.3">
      <c r="A237" s="19">
        <v>46022</v>
      </c>
      <c r="B237" s="20">
        <f>+Cl_Resid_Mensual!G181</f>
        <v>49758.843268381985</v>
      </c>
      <c r="C237" s="20">
        <f>+'Cl No Resid_Mensual'!C181</f>
        <v>2695.0291777188331</v>
      </c>
      <c r="D237" s="20">
        <f t="shared" si="116"/>
        <v>52453.872446100817</v>
      </c>
      <c r="E237" s="20">
        <f>+E236</f>
        <v>26</v>
      </c>
      <c r="F237" s="20">
        <f t="shared" si="117"/>
        <v>52479.872446100817</v>
      </c>
      <c r="G237" s="24">
        <f>+'CU Resid Mensual'!C181</f>
        <v>14.714329484634499</v>
      </c>
      <c r="H237" s="24">
        <f>+'CU No Resid Mensual'!C181</f>
        <v>80.376876395601911</v>
      </c>
      <c r="I237" s="24">
        <f t="shared" si="126"/>
        <v>18.088007567033991</v>
      </c>
      <c r="J237" s="24">
        <f t="shared" si="133"/>
        <v>398.74679487179486</v>
      </c>
      <c r="K237" s="24">
        <f t="shared" si="131"/>
        <v>18.276596601431674</v>
      </c>
      <c r="L237" s="20">
        <f t="shared" si="136"/>
        <v>732168.01462525991</v>
      </c>
      <c r="M237" s="20">
        <f t="shared" si="137"/>
        <v>216618.0271000473</v>
      </c>
      <c r="N237" s="20">
        <f t="shared" si="119"/>
        <v>948786.04172530724</v>
      </c>
      <c r="O237" s="20">
        <f t="shared" si="123"/>
        <v>10367.416666666666</v>
      </c>
      <c r="P237" s="20">
        <f t="shared" si="120"/>
        <v>959153.45839197387</v>
      </c>
      <c r="BA237" s="22">
        <f t="shared" si="135"/>
        <v>2025</v>
      </c>
    </row>
    <row r="238" spans="1:53" x14ac:dyDescent="0.3">
      <c r="A238" s="13">
        <v>46053</v>
      </c>
      <c r="B238" s="16">
        <f>+Cl_Resid_Mensual!G182</f>
        <v>49824.459273235858</v>
      </c>
      <c r="C238" s="16">
        <f>+'Cl No Resid_Mensual'!C182</f>
        <v>2696.1688770999117</v>
      </c>
      <c r="D238" s="4">
        <f t="shared" si="116"/>
        <v>52520.628150335768</v>
      </c>
      <c r="E238" s="4">
        <f>+E237</f>
        <v>26</v>
      </c>
      <c r="F238" s="4">
        <f t="shared" si="117"/>
        <v>52546.628150335768</v>
      </c>
      <c r="G238" s="26">
        <f>+'CU Resid Mensual'!C182</f>
        <v>15.998684779911407</v>
      </c>
      <c r="H238" s="26">
        <f>+'CU No Resid Mensual'!C182</f>
        <v>84.595498992466901</v>
      </c>
      <c r="I238" s="6">
        <f t="shared" si="126"/>
        <v>19.520131534483678</v>
      </c>
      <c r="J238" s="6">
        <f t="shared" si="133"/>
        <v>398.74679487179486</v>
      </c>
      <c r="K238" s="6">
        <f t="shared" si="131"/>
        <v>19.707772370705577</v>
      </c>
      <c r="L238" s="4">
        <f t="shared" si="136"/>
        <v>797125.81824203429</v>
      </c>
      <c r="M238" s="4">
        <f t="shared" si="137"/>
        <v>228083.7515262262</v>
      </c>
      <c r="N238" s="4">
        <f t="shared" si="119"/>
        <v>1025209.5697682605</v>
      </c>
      <c r="O238" s="4">
        <f t="shared" si="123"/>
        <v>10367.416666666666</v>
      </c>
      <c r="P238" s="4">
        <f t="shared" si="120"/>
        <v>1035576.9864349271</v>
      </c>
      <c r="BA238" s="22">
        <f t="shared" si="135"/>
        <v>2026</v>
      </c>
    </row>
    <row r="239" spans="1:53" x14ac:dyDescent="0.3">
      <c r="A239" s="13">
        <v>46081</v>
      </c>
      <c r="B239" s="16">
        <f>+Cl_Resid_Mensual!G183</f>
        <v>49883.725342136124</v>
      </c>
      <c r="C239" s="16">
        <f>+'Cl No Resid_Mensual'!C183</f>
        <v>2697.1982829924987</v>
      </c>
      <c r="D239" s="4">
        <f t="shared" si="116"/>
        <v>52580.92362512862</v>
      </c>
      <c r="E239" s="4">
        <f t="shared" ref="E239:E248" si="139">+E238</f>
        <v>26</v>
      </c>
      <c r="F239" s="4">
        <f t="shared" si="117"/>
        <v>52606.92362512862</v>
      </c>
      <c r="G239" s="26">
        <f>+'CU Resid Mensual'!C183</f>
        <v>16.232907506829413</v>
      </c>
      <c r="H239" s="26">
        <f>+'CU No Resid Mensual'!C183</f>
        <v>87.230468780559676</v>
      </c>
      <c r="I239" s="6">
        <f t="shared" si="126"/>
        <v>19.87480816512527</v>
      </c>
      <c r="J239" s="6">
        <f t="shared" si="133"/>
        <v>398.74679487179486</v>
      </c>
      <c r="K239" s="6">
        <f t="shared" si="131"/>
        <v>20.062058644255512</v>
      </c>
      <c r="L239" s="4">
        <f t="shared" si="136"/>
        <v>809757.89957497816</v>
      </c>
      <c r="M239" s="4">
        <f t="shared" si="137"/>
        <v>235277.87061955631</v>
      </c>
      <c r="N239" s="4">
        <f t="shared" si="119"/>
        <v>1045035.7701945344</v>
      </c>
      <c r="O239" s="4">
        <f t="shared" si="123"/>
        <v>10367.416666666666</v>
      </c>
      <c r="P239" s="4">
        <f t="shared" si="120"/>
        <v>1055403.1868612012</v>
      </c>
      <c r="BA239" s="22">
        <f t="shared" si="135"/>
        <v>2026</v>
      </c>
    </row>
    <row r="240" spans="1:53" x14ac:dyDescent="0.3">
      <c r="A240" s="13">
        <v>46112</v>
      </c>
      <c r="B240" s="16">
        <f>+Cl_Resid_Mensual!G184</f>
        <v>49949.341346989997</v>
      </c>
      <c r="C240" s="16">
        <f>+'Cl No Resid_Mensual'!C184</f>
        <v>2698.4482758620688</v>
      </c>
      <c r="D240" s="4">
        <f t="shared" si="116"/>
        <v>52647.789622852069</v>
      </c>
      <c r="E240" s="4">
        <f t="shared" si="139"/>
        <v>26</v>
      </c>
      <c r="F240" s="4">
        <f t="shared" si="117"/>
        <v>52673.789622852069</v>
      </c>
      <c r="G240" s="26">
        <f>+'CU Resid Mensual'!C184</f>
        <v>15.265450384434253</v>
      </c>
      <c r="H240" s="26">
        <f>+'CU No Resid Mensual'!C184</f>
        <v>86.516243094557296</v>
      </c>
      <c r="I240" s="6">
        <f t="shared" si="126"/>
        <v>18.917390572612309</v>
      </c>
      <c r="J240" s="6">
        <f t="shared" si="133"/>
        <v>398.74679487179486</v>
      </c>
      <c r="K240" s="6">
        <f t="shared" si="131"/>
        <v>19.104875934544467</v>
      </c>
      <c r="L240" s="4">
        <f t="shared" si="136"/>
        <v>762499.19206764619</v>
      </c>
      <c r="M240" s="4">
        <f t="shared" si="137"/>
        <v>233459.60701257177</v>
      </c>
      <c r="N240" s="4">
        <f t="shared" si="119"/>
        <v>995958.79908021796</v>
      </c>
      <c r="O240" s="4">
        <f t="shared" si="123"/>
        <v>10367.416666666666</v>
      </c>
      <c r="P240" s="4">
        <f t="shared" si="120"/>
        <v>1006326.2157468846</v>
      </c>
      <c r="BA240" s="22">
        <f t="shared" si="135"/>
        <v>2026</v>
      </c>
    </row>
    <row r="241" spans="1:53" x14ac:dyDescent="0.3">
      <c r="A241" s="13">
        <v>46142</v>
      </c>
      <c r="B241" s="16">
        <f>+Cl_Resid_Mensual!G185</f>
        <v>50012.840706525996</v>
      </c>
      <c r="C241" s="16">
        <f>+'Cl No Resid_Mensual'!C185</f>
        <v>2699.551210746984</v>
      </c>
      <c r="D241" s="4">
        <f t="shared" si="116"/>
        <v>52712.39191727298</v>
      </c>
      <c r="E241" s="4">
        <f t="shared" si="139"/>
        <v>26</v>
      </c>
      <c r="F241" s="4">
        <f t="shared" si="117"/>
        <v>52738.39191727298</v>
      </c>
      <c r="G241" s="26">
        <f>+'CU Resid Mensual'!C185</f>
        <v>15.122016183725426</v>
      </c>
      <c r="H241" s="26">
        <f>+'CU No Resid Mensual'!C185</f>
        <v>85.612035135610881</v>
      </c>
      <c r="I241" s="6">
        <f t="shared" si="126"/>
        <v>18.732010135541998</v>
      </c>
      <c r="J241" s="6">
        <f t="shared" si="133"/>
        <v>398.74679487179486</v>
      </c>
      <c r="K241" s="6">
        <f t="shared" si="131"/>
        <v>18.919357228313448</v>
      </c>
      <c r="L241" s="4">
        <f t="shared" si="136"/>
        <v>756294.98655816785</v>
      </c>
      <c r="M241" s="4">
        <f t="shared" si="136"/>
        <v>231114.07310485168</v>
      </c>
      <c r="N241" s="4">
        <f t="shared" si="119"/>
        <v>987409.05966301949</v>
      </c>
      <c r="O241" s="4">
        <f t="shared" si="123"/>
        <v>10367.416666666666</v>
      </c>
      <c r="P241" s="4">
        <f t="shared" si="120"/>
        <v>997776.47632968612</v>
      </c>
      <c r="BA241" s="22">
        <f t="shared" si="135"/>
        <v>2026</v>
      </c>
    </row>
    <row r="242" spans="1:53" x14ac:dyDescent="0.3">
      <c r="A242" s="13">
        <v>46173</v>
      </c>
      <c r="B242" s="16">
        <f>+Cl_Resid_Mensual!G186</f>
        <v>50078.456711379869</v>
      </c>
      <c r="C242" s="16">
        <f>+'Cl No Resid_Mensual'!C186</f>
        <v>2700.7276746242264</v>
      </c>
      <c r="D242" s="4">
        <f t="shared" si="116"/>
        <v>52779.184386004097</v>
      </c>
      <c r="E242" s="4">
        <f t="shared" si="139"/>
        <v>26</v>
      </c>
      <c r="F242" s="4">
        <f t="shared" si="117"/>
        <v>52805.184386004097</v>
      </c>
      <c r="G242" s="26">
        <f>+'CU Resid Mensual'!C186</f>
        <v>14.574989786545377</v>
      </c>
      <c r="H242" s="26">
        <f>+'CU No Resid Mensual'!C186</f>
        <v>80.188228596712236</v>
      </c>
      <c r="I242" s="6">
        <f t="shared" si="126"/>
        <v>17.932440113559839</v>
      </c>
      <c r="J242" s="6">
        <f t="shared" si="133"/>
        <v>398.74679487179486</v>
      </c>
      <c r="K242" s="6">
        <f t="shared" si="131"/>
        <v>18.119943922870242</v>
      </c>
      <c r="L242" s="4">
        <f t="shared" si="136"/>
        <v>729892.99509431643</v>
      </c>
      <c r="M242" s="4">
        <f t="shared" si="136"/>
        <v>216566.56815023453</v>
      </c>
      <c r="N242" s="4">
        <f t="shared" si="119"/>
        <v>946459.56324455095</v>
      </c>
      <c r="O242" s="4">
        <f t="shared" si="123"/>
        <v>10367.416666666666</v>
      </c>
      <c r="P242" s="4">
        <f t="shared" si="120"/>
        <v>956826.97991121758</v>
      </c>
      <c r="BA242" s="22">
        <f t="shared" si="135"/>
        <v>2026</v>
      </c>
    </row>
    <row r="243" spans="1:53" x14ac:dyDescent="0.3">
      <c r="A243" s="13">
        <v>46203</v>
      </c>
      <c r="B243" s="16">
        <f>+Cl_Resid_Mensual!G187</f>
        <v>50141.956070915869</v>
      </c>
      <c r="C243" s="16">
        <f>+'Cl No Resid_Mensual'!C187</f>
        <v>2701.8306095091411</v>
      </c>
      <c r="D243" s="4">
        <f t="shared" si="116"/>
        <v>52843.786680425008</v>
      </c>
      <c r="E243" s="4">
        <f t="shared" si="139"/>
        <v>26</v>
      </c>
      <c r="F243" s="4">
        <f t="shared" si="117"/>
        <v>52869.786680425008</v>
      </c>
      <c r="G243" s="26">
        <f>+'CU Resid Mensual'!C187</f>
        <v>13.89249097260889</v>
      </c>
      <c r="H243" s="26">
        <f>+'CU No Resid Mensual'!C187</f>
        <v>77.194361140367974</v>
      </c>
      <c r="I243" s="6">
        <f t="shared" si="126"/>
        <v>17.129029101353179</v>
      </c>
      <c r="J243" s="6">
        <f t="shared" si="133"/>
        <v>398.74679487179486</v>
      </c>
      <c r="K243" s="6">
        <f t="shared" si="131"/>
        <v>17.316698894121703</v>
      </c>
      <c r="L243" s="4">
        <f t="shared" si="136"/>
        <v>696596.67206415022</v>
      </c>
      <c r="M243" s="4">
        <f t="shared" si="136"/>
        <v>208566.08781054916</v>
      </c>
      <c r="N243" s="4">
        <f t="shared" si="119"/>
        <v>905162.7598746994</v>
      </c>
      <c r="O243" s="4">
        <f t="shared" si="123"/>
        <v>10367.416666666666</v>
      </c>
      <c r="P243" s="4">
        <f t="shared" si="120"/>
        <v>915530.17654136603</v>
      </c>
      <c r="BA243" s="22">
        <f t="shared" si="135"/>
        <v>2026</v>
      </c>
    </row>
    <row r="244" spans="1:53" x14ac:dyDescent="0.3">
      <c r="A244" s="13">
        <v>46234</v>
      </c>
      <c r="B244" s="16">
        <f>+Cl_Resid_Mensual!G188</f>
        <v>50207.572075769742</v>
      </c>
      <c r="C244" s="16">
        <f>+'Cl No Resid_Mensual'!C188</f>
        <v>2703.0070733863836</v>
      </c>
      <c r="D244" s="4">
        <f t="shared" si="116"/>
        <v>52910.579149156125</v>
      </c>
      <c r="E244" s="4">
        <f t="shared" si="139"/>
        <v>26</v>
      </c>
      <c r="F244" s="4">
        <f t="shared" si="117"/>
        <v>52936.579149156125</v>
      </c>
      <c r="G244" s="26">
        <f>+'CU Resid Mensual'!C188</f>
        <v>13.727906222253399</v>
      </c>
      <c r="H244" s="26">
        <f>+'CU No Resid Mensual'!C188</f>
        <v>75.167425145900708</v>
      </c>
      <c r="I244" s="6">
        <f t="shared" si="126"/>
        <v>16.866625489867463</v>
      </c>
      <c r="J244" s="6">
        <f t="shared" si="133"/>
        <v>398.74679487179486</v>
      </c>
      <c r="K244" s="6">
        <f t="shared" si="131"/>
        <v>17.054187371717706</v>
      </c>
      <c r="L244" s="4">
        <f t="shared" si="136"/>
        <v>689244.84110319545</v>
      </c>
      <c r="M244" s="4">
        <f t="shared" si="136"/>
        <v>203178.08185761113</v>
      </c>
      <c r="N244" s="4">
        <f t="shared" si="119"/>
        <v>892422.92296080664</v>
      </c>
      <c r="O244" s="4">
        <f t="shared" si="123"/>
        <v>10367.416666666666</v>
      </c>
      <c r="P244" s="4">
        <f t="shared" si="120"/>
        <v>902790.33962747327</v>
      </c>
      <c r="BA244" s="22">
        <f t="shared" si="135"/>
        <v>2026</v>
      </c>
    </row>
    <row r="245" spans="1:53" x14ac:dyDescent="0.3">
      <c r="A245" s="13">
        <v>46265</v>
      </c>
      <c r="B245" s="16">
        <f>+Cl_Resid_Mensual!G189</f>
        <v>50273.188080623615</v>
      </c>
      <c r="C245" s="16">
        <f>+'Cl No Resid_Mensual'!C189</f>
        <v>2704.1467727674626</v>
      </c>
      <c r="D245" s="4">
        <f t="shared" si="116"/>
        <v>52977.334853391076</v>
      </c>
      <c r="E245" s="4">
        <f t="shared" si="139"/>
        <v>26</v>
      </c>
      <c r="F245" s="4">
        <f t="shared" si="117"/>
        <v>53003.334853391076</v>
      </c>
      <c r="G245" s="26">
        <f>+'CU Resid Mensual'!C189</f>
        <v>13.704095670798983</v>
      </c>
      <c r="H245" s="26">
        <f>+'CU No Resid Mensual'!C189</f>
        <v>74.806096540900796</v>
      </c>
      <c r="I245" s="6">
        <f t="shared" si="126"/>
        <v>16.822953554453811</v>
      </c>
      <c r="J245" s="6">
        <f t="shared" si="133"/>
        <v>398.74679487179486</v>
      </c>
      <c r="K245" s="6">
        <f t="shared" si="131"/>
        <v>17.010300631797485</v>
      </c>
      <c r="L245" s="4">
        <f t="shared" si="136"/>
        <v>688948.57913293713</v>
      </c>
      <c r="M245" s="4">
        <f t="shared" si="136"/>
        <v>202286.66454440812</v>
      </c>
      <c r="N245" s="4">
        <f t="shared" si="119"/>
        <v>891235.24367734522</v>
      </c>
      <c r="O245" s="4">
        <f t="shared" si="123"/>
        <v>10367.416666666666</v>
      </c>
      <c r="P245" s="4">
        <f t="shared" si="120"/>
        <v>901602.66034401185</v>
      </c>
      <c r="BA245" s="22">
        <f t="shared" si="135"/>
        <v>2026</v>
      </c>
    </row>
    <row r="246" spans="1:53" x14ac:dyDescent="0.3">
      <c r="A246" s="13">
        <v>46295</v>
      </c>
      <c r="B246" s="16">
        <f>+Cl_Resid_Mensual!G190</f>
        <v>50336.687440159614</v>
      </c>
      <c r="C246" s="16">
        <f>+'Cl No Resid_Mensual'!C190</f>
        <v>2705.2497076523773</v>
      </c>
      <c r="D246" s="4">
        <f t="shared" si="116"/>
        <v>53041.937147811994</v>
      </c>
      <c r="E246" s="4">
        <f t="shared" si="139"/>
        <v>26</v>
      </c>
      <c r="F246" s="4">
        <f t="shared" si="117"/>
        <v>53067.937147811994</v>
      </c>
      <c r="G246" s="26">
        <f>+'CU Resid Mensual'!C190</f>
        <v>13.886248105175834</v>
      </c>
      <c r="H246" s="26">
        <f>+'CU No Resid Mensual'!C190</f>
        <v>76.987566152150521</v>
      </c>
      <c r="I246" s="6">
        <f t="shared" si="126"/>
        <v>17.104547273310562</v>
      </c>
      <c r="J246" s="6">
        <f t="shared" si="133"/>
        <v>398.74679487179486</v>
      </c>
      <c r="K246" s="6">
        <f t="shared" si="131"/>
        <v>17.291528320075628</v>
      </c>
      <c r="L246" s="4">
        <f t="shared" si="136"/>
        <v>698987.73058674461</v>
      </c>
      <c r="M246" s="4">
        <f t="shared" si="136"/>
        <v>208270.59082597325</v>
      </c>
      <c r="N246" s="4">
        <f t="shared" si="119"/>
        <v>907258.32141271792</v>
      </c>
      <c r="O246" s="4">
        <f t="shared" si="123"/>
        <v>10367.416666666666</v>
      </c>
      <c r="P246" s="4">
        <f t="shared" si="120"/>
        <v>917625.73807938455</v>
      </c>
      <c r="BA246" s="22">
        <f t="shared" si="135"/>
        <v>2026</v>
      </c>
    </row>
    <row r="247" spans="1:53" x14ac:dyDescent="0.3">
      <c r="A247" s="13">
        <v>46326</v>
      </c>
      <c r="B247" s="16">
        <f>+Cl_Resid_Mensual!G191</f>
        <v>50402.303445013487</v>
      </c>
      <c r="C247" s="16">
        <f>+'Cl No Resid_Mensual'!C191</f>
        <v>2706.4261715296198</v>
      </c>
      <c r="D247" s="4">
        <f t="shared" si="116"/>
        <v>53108.729616543103</v>
      </c>
      <c r="E247" s="4">
        <f t="shared" si="139"/>
        <v>26</v>
      </c>
      <c r="F247" s="4">
        <f t="shared" si="117"/>
        <v>53134.729616543103</v>
      </c>
      <c r="G247" s="26">
        <f>+'CU Resid Mensual'!C191</f>
        <v>14.149857899121098</v>
      </c>
      <c r="H247" s="26">
        <f>+'CU No Resid Mensual'!C191</f>
        <v>75.917658688942083</v>
      </c>
      <c r="I247" s="6">
        <f t="shared" si="126"/>
        <v>17.297551203449864</v>
      </c>
      <c r="J247" s="6">
        <f t="shared" si="133"/>
        <v>398.74679487179486</v>
      </c>
      <c r="K247" s="6">
        <f t="shared" si="131"/>
        <v>17.484202766503817</v>
      </c>
      <c r="L247" s="4">
        <f t="shared" si="136"/>
        <v>713185.43153532268</v>
      </c>
      <c r="M247" s="4">
        <f t="shared" si="136"/>
        <v>205465.53835700589</v>
      </c>
      <c r="N247" s="4">
        <f t="shared" si="119"/>
        <v>918650.96989232861</v>
      </c>
      <c r="O247" s="4">
        <f t="shared" si="123"/>
        <v>10367.416666666666</v>
      </c>
      <c r="P247" s="4">
        <f t="shared" si="120"/>
        <v>929018.38655899523</v>
      </c>
      <c r="BA247" s="22">
        <f t="shared" si="135"/>
        <v>2026</v>
      </c>
    </row>
    <row r="248" spans="1:53" x14ac:dyDescent="0.3">
      <c r="A248" s="13">
        <v>46356</v>
      </c>
      <c r="B248" s="16">
        <f>+Cl_Resid_Mensual!G192</f>
        <v>50465.802804549487</v>
      </c>
      <c r="C248" s="16">
        <f>+'Cl No Resid_Mensual'!C192</f>
        <v>2707.5291064145345</v>
      </c>
      <c r="D248" s="4">
        <f t="shared" si="116"/>
        <v>53173.331910964022</v>
      </c>
      <c r="E248" s="4">
        <f t="shared" si="139"/>
        <v>26</v>
      </c>
      <c r="F248" s="4">
        <f t="shared" si="117"/>
        <v>53199.331910964022</v>
      </c>
      <c r="G248" s="26">
        <f>+'CU Resid Mensual'!C192</f>
        <v>14.461072861080858</v>
      </c>
      <c r="H248" s="26">
        <f>+'CU No Resid Mensual'!C192</f>
        <v>75.189621150677226</v>
      </c>
      <c r="I248" s="6">
        <f t="shared" si="126"/>
        <v>17.553305493026937</v>
      </c>
      <c r="J248" s="6">
        <f t="shared" si="133"/>
        <v>398.74679487179486</v>
      </c>
      <c r="K248" s="6">
        <f t="shared" si="131"/>
        <v>17.739605402590374</v>
      </c>
      <c r="L248" s="4">
        <f t="shared" si="136"/>
        <v>729789.65134952881</v>
      </c>
      <c r="M248" s="4">
        <f t="shared" si="136"/>
        <v>203578.08776574049</v>
      </c>
      <c r="N248" s="4">
        <f t="shared" si="119"/>
        <v>933367.73911526927</v>
      </c>
      <c r="O248" s="4">
        <f t="shared" si="123"/>
        <v>10367.416666666666</v>
      </c>
      <c r="P248" s="4">
        <f t="shared" si="120"/>
        <v>943735.1557819359</v>
      </c>
      <c r="BA248" s="22">
        <f t="shared" si="135"/>
        <v>2026</v>
      </c>
    </row>
    <row r="249" spans="1:53" x14ac:dyDescent="0.3">
      <c r="A249" s="19">
        <v>46387</v>
      </c>
      <c r="B249" s="20">
        <f>+Cl_Resid_Mensual!G193</f>
        <v>50531.41880940336</v>
      </c>
      <c r="C249" s="20">
        <f>+'Cl No Resid_Mensual'!C193</f>
        <v>2708.7055702917773</v>
      </c>
      <c r="D249" s="20">
        <f t="shared" si="116"/>
        <v>53240.124379695138</v>
      </c>
      <c r="E249" s="20">
        <f>+E248</f>
        <v>26</v>
      </c>
      <c r="F249" s="20">
        <f t="shared" si="117"/>
        <v>53266.124379695138</v>
      </c>
      <c r="G249" s="24">
        <f>+'CU Resid Mensual'!C193</f>
        <v>14.823153188690847</v>
      </c>
      <c r="H249" s="24">
        <f>+'CU No Resid Mensual'!C193</f>
        <v>79.803751291923319</v>
      </c>
      <c r="I249" s="24">
        <f t="shared" si="126"/>
        <v>18.129180552335502</v>
      </c>
      <c r="J249" s="24">
        <f t="shared" si="133"/>
        <v>398.74679487179486</v>
      </c>
      <c r="K249" s="24">
        <f t="shared" si="131"/>
        <v>18.314965759867484</v>
      </c>
      <c r="L249" s="20">
        <f t="shared" si="136"/>
        <v>749034.96185368008</v>
      </c>
      <c r="M249" s="20">
        <f t="shared" si="136"/>
        <v>216164.86565461231</v>
      </c>
      <c r="N249" s="20">
        <f t="shared" si="119"/>
        <v>965199.82750829239</v>
      </c>
      <c r="O249" s="20">
        <f t="shared" si="123"/>
        <v>10367.416666666666</v>
      </c>
      <c r="P249" s="20">
        <f t="shared" si="120"/>
        <v>975567.24417495902</v>
      </c>
      <c r="BA249" s="22">
        <f t="shared" si="135"/>
        <v>2026</v>
      </c>
    </row>
    <row r="250" spans="1:53" x14ac:dyDescent="0.3">
      <c r="A250" s="13">
        <v>46418</v>
      </c>
      <c r="B250" s="16">
        <f>+Cl_Resid_Mensual!G194</f>
        <v>50597.034814257233</v>
      </c>
      <c r="C250" s="16">
        <f>+'Cl No Resid_Mensual'!C194</f>
        <v>2709.8452696728559</v>
      </c>
      <c r="D250" s="4">
        <f t="shared" ref="D250:D313" si="140">SUM(B250:C250)</f>
        <v>53306.880083930089</v>
      </c>
      <c r="E250" s="4">
        <f>+E249</f>
        <v>26</v>
      </c>
      <c r="F250" s="4">
        <f t="shared" ref="F250:F313" si="141">SUM(D250:E250)</f>
        <v>53332.880083930089</v>
      </c>
      <c r="G250" s="26">
        <f>+'CU Resid Mensual'!C194</f>
        <v>16.107508483967756</v>
      </c>
      <c r="H250" s="26">
        <f>+'CU No Resid Mensual'!C194</f>
        <v>84.022373888788309</v>
      </c>
      <c r="I250" s="6">
        <f t="shared" si="126"/>
        <v>19.559947952718471</v>
      </c>
      <c r="J250" s="6">
        <f t="shared" si="133"/>
        <v>398.74679487179486</v>
      </c>
      <c r="K250" s="6">
        <f t="shared" si="131"/>
        <v>19.744803111569468</v>
      </c>
      <c r="L250" s="4">
        <f t="shared" si="136"/>
        <v>814992.16753426031</v>
      </c>
      <c r="M250" s="4">
        <f t="shared" si="136"/>
        <v>227687.63242921708</v>
      </c>
      <c r="N250" s="4">
        <f t="shared" ref="N250:N313" si="142">SUM(L250:M250)</f>
        <v>1042679.7999634774</v>
      </c>
      <c r="O250" s="4">
        <f t="shared" si="123"/>
        <v>10367.416666666666</v>
      </c>
      <c r="P250" s="4">
        <f t="shared" ref="P250:P313" si="143">SUM(N250:O250)</f>
        <v>1053047.216630144</v>
      </c>
      <c r="BA250" s="22">
        <f t="shared" si="135"/>
        <v>2027</v>
      </c>
    </row>
    <row r="251" spans="1:53" x14ac:dyDescent="0.3">
      <c r="A251" s="13">
        <v>46446</v>
      </c>
      <c r="B251" s="16">
        <f>+Cl_Resid_Mensual!G195</f>
        <v>50656.300883157499</v>
      </c>
      <c r="C251" s="16">
        <f>+'Cl No Resid_Mensual'!C195</f>
        <v>2710.8746755654429</v>
      </c>
      <c r="D251" s="4">
        <f t="shared" si="140"/>
        <v>53367.175558722942</v>
      </c>
      <c r="E251" s="4">
        <f t="shared" ref="E251:E260" si="144">+E250</f>
        <v>26</v>
      </c>
      <c r="F251" s="4">
        <f t="shared" si="141"/>
        <v>53393.175558722942</v>
      </c>
      <c r="G251" s="26">
        <f>+'CU Resid Mensual'!C195</f>
        <v>16.341731210885762</v>
      </c>
      <c r="H251" s="26">
        <f>+'CU No Resid Mensual'!C195</f>
        <v>86.657343676881084</v>
      </c>
      <c r="I251" s="6">
        <f t="shared" ref="I251:I314" si="145">+N251/D251</f>
        <v>19.913530001721035</v>
      </c>
      <c r="J251" s="6">
        <f t="shared" si="133"/>
        <v>398.74679487179486</v>
      </c>
      <c r="K251" s="6">
        <f t="shared" si="131"/>
        <v>20.098004230563056</v>
      </c>
      <c r="L251" s="4">
        <f t="shared" si="136"/>
        <v>827811.65317031485</v>
      </c>
      <c r="M251" s="4">
        <f t="shared" si="136"/>
        <v>234917.1984254281</v>
      </c>
      <c r="N251" s="4">
        <f t="shared" si="142"/>
        <v>1062728.8515957429</v>
      </c>
      <c r="O251" s="4">
        <f t="shared" ref="O251:O287" si="146">+J251*E251</f>
        <v>10367.416666666666</v>
      </c>
      <c r="P251" s="4">
        <f t="shared" si="143"/>
        <v>1073096.2682624096</v>
      </c>
      <c r="BA251" s="22">
        <f t="shared" si="135"/>
        <v>2027</v>
      </c>
    </row>
    <row r="252" spans="1:53" x14ac:dyDescent="0.3">
      <c r="A252" s="13">
        <v>46477</v>
      </c>
      <c r="B252" s="16">
        <f>+Cl_Resid_Mensual!G196</f>
        <v>50721.916888011372</v>
      </c>
      <c r="C252" s="16">
        <f>+'Cl No Resid_Mensual'!C196</f>
        <v>2712.1246684350131</v>
      </c>
      <c r="D252" s="4">
        <f t="shared" si="140"/>
        <v>53434.041556446384</v>
      </c>
      <c r="E252" s="4">
        <f t="shared" si="144"/>
        <v>26</v>
      </c>
      <c r="F252" s="4">
        <f t="shared" si="141"/>
        <v>53460.041556446384</v>
      </c>
      <c r="G252" s="26">
        <f>+'CU Resid Mensual'!C196</f>
        <v>15.374274088490601</v>
      </c>
      <c r="H252" s="26">
        <f>+'CU No Resid Mensual'!C196</f>
        <v>85.943117990878704</v>
      </c>
      <c r="I252" s="6">
        <f t="shared" si="145"/>
        <v>18.956101268237529</v>
      </c>
      <c r="J252" s="6">
        <f t="shared" si="133"/>
        <v>398.74679487179486</v>
      </c>
      <c r="K252" s="6">
        <f t="shared" si="131"/>
        <v>19.140810403251319</v>
      </c>
      <c r="L252" s="4">
        <f t="shared" si="136"/>
        <v>779812.65252992709</v>
      </c>
      <c r="M252" s="4">
        <f t="shared" si="136"/>
        <v>233088.45038528313</v>
      </c>
      <c r="N252" s="4">
        <f t="shared" si="142"/>
        <v>1012901.1029152102</v>
      </c>
      <c r="O252" s="4">
        <f t="shared" si="146"/>
        <v>10367.416666666666</v>
      </c>
      <c r="P252" s="4">
        <f t="shared" si="143"/>
        <v>1023268.5195818768</v>
      </c>
      <c r="BA252" s="22">
        <f t="shared" si="135"/>
        <v>2027</v>
      </c>
    </row>
    <row r="253" spans="1:53" x14ac:dyDescent="0.3">
      <c r="A253" s="13">
        <v>46507</v>
      </c>
      <c r="B253" s="16">
        <f>+Cl_Resid_Mensual!G197</f>
        <v>50785.416247547371</v>
      </c>
      <c r="C253" s="16">
        <f>+'Cl No Resid_Mensual'!C197</f>
        <v>2713.2276033199282</v>
      </c>
      <c r="D253" s="4">
        <f t="shared" si="140"/>
        <v>53498.643850867302</v>
      </c>
      <c r="E253" s="4">
        <f t="shared" si="144"/>
        <v>26</v>
      </c>
      <c r="F253" s="4">
        <f t="shared" si="141"/>
        <v>53524.643850867302</v>
      </c>
      <c r="G253" s="26">
        <f>+'CU Resid Mensual'!C197</f>
        <v>15.230839887781775</v>
      </c>
      <c r="H253" s="26">
        <f>+'CU No Resid Mensual'!C197</f>
        <v>85.038910031932289</v>
      </c>
      <c r="I253" s="6">
        <f t="shared" si="145"/>
        <v>18.771213422811716</v>
      </c>
      <c r="J253" s="6">
        <f t="shared" si="133"/>
        <v>398.74679487179486</v>
      </c>
      <c r="K253" s="6">
        <f t="shared" si="131"/>
        <v>18.95578943129857</v>
      </c>
      <c r="L253" s="4">
        <f t="shared" si="136"/>
        <v>773504.54350074509</v>
      </c>
      <c r="M253" s="4">
        <f t="shared" si="136"/>
        <v>230729.91805487865</v>
      </c>
      <c r="N253" s="4">
        <f t="shared" si="142"/>
        <v>1004234.4615556237</v>
      </c>
      <c r="O253" s="4">
        <f t="shared" si="146"/>
        <v>10367.416666666666</v>
      </c>
      <c r="P253" s="4">
        <f t="shared" si="143"/>
        <v>1014601.8782222903</v>
      </c>
      <c r="BA253" s="22">
        <f t="shared" si="135"/>
        <v>2027</v>
      </c>
    </row>
    <row r="254" spans="1:53" x14ac:dyDescent="0.3">
      <c r="A254" s="13">
        <v>46538</v>
      </c>
      <c r="B254" s="16">
        <f>+Cl_Resid_Mensual!G198</f>
        <v>50851.032252401244</v>
      </c>
      <c r="C254" s="16">
        <f>+'Cl No Resid_Mensual'!C198</f>
        <v>2714.4040671971707</v>
      </c>
      <c r="D254" s="4">
        <f t="shared" si="140"/>
        <v>53565.436319598419</v>
      </c>
      <c r="E254" s="4">
        <f t="shared" si="144"/>
        <v>26</v>
      </c>
      <c r="F254" s="4">
        <f t="shared" si="141"/>
        <v>53591.436319598419</v>
      </c>
      <c r="G254" s="26">
        <f>+'CU Resid Mensual'!C198</f>
        <v>14.683813490601725</v>
      </c>
      <c r="H254" s="26">
        <f>+'CU No Resid Mensual'!C198</f>
        <v>79.615103493033644</v>
      </c>
      <c r="I254" s="6">
        <f t="shared" si="145"/>
        <v>17.974177011947187</v>
      </c>
      <c r="J254" s="6">
        <f t="shared" si="133"/>
        <v>398.74679487179486</v>
      </c>
      <c r="K254" s="6">
        <f t="shared" si="131"/>
        <v>18.158909662240713</v>
      </c>
      <c r="L254" s="4">
        <f t="shared" si="136"/>
        <v>746687.07339883281</v>
      </c>
      <c r="M254" s="4">
        <f t="shared" si="136"/>
        <v>216107.56073181418</v>
      </c>
      <c r="N254" s="4">
        <f t="shared" si="142"/>
        <v>962794.63413064694</v>
      </c>
      <c r="O254" s="4">
        <f t="shared" si="146"/>
        <v>10367.416666666666</v>
      </c>
      <c r="P254" s="4">
        <f t="shared" si="143"/>
        <v>973162.05079731357</v>
      </c>
      <c r="BA254" s="22">
        <f t="shared" si="135"/>
        <v>2027</v>
      </c>
    </row>
    <row r="255" spans="1:53" x14ac:dyDescent="0.3">
      <c r="A255" s="13">
        <v>46568</v>
      </c>
      <c r="B255" s="16">
        <f>+Cl_Resid_Mensual!G199</f>
        <v>50914.531611937244</v>
      </c>
      <c r="C255" s="16">
        <f>+'Cl No Resid_Mensual'!C199</f>
        <v>2715.5070020820854</v>
      </c>
      <c r="D255" s="4">
        <f t="shared" si="140"/>
        <v>53630.03861401933</v>
      </c>
      <c r="E255" s="4">
        <f t="shared" si="144"/>
        <v>26</v>
      </c>
      <c r="F255" s="4">
        <f t="shared" si="141"/>
        <v>53656.03861401933</v>
      </c>
      <c r="G255" s="26">
        <f>+'CU Resid Mensual'!C199</f>
        <v>14.001314676665238</v>
      </c>
      <c r="H255" s="26">
        <f>+'CU No Resid Mensual'!C199</f>
        <v>76.621236036689382</v>
      </c>
      <c r="I255" s="6">
        <f t="shared" si="145"/>
        <v>17.172016009677591</v>
      </c>
      <c r="J255" s="6">
        <f t="shared" si="133"/>
        <v>398.74679487179486</v>
      </c>
      <c r="K255" s="6">
        <f t="shared" si="131"/>
        <v>17.356914941963339</v>
      </c>
      <c r="L255" s="4">
        <f t="shared" si="136"/>
        <v>712870.37871375319</v>
      </c>
      <c r="M255" s="4">
        <f t="shared" si="136"/>
        <v>208065.50296581423</v>
      </c>
      <c r="N255" s="4">
        <f t="shared" si="142"/>
        <v>920935.88167956739</v>
      </c>
      <c r="O255" s="4">
        <f t="shared" si="146"/>
        <v>10367.416666666666</v>
      </c>
      <c r="P255" s="4">
        <f t="shared" si="143"/>
        <v>931303.29834623402</v>
      </c>
      <c r="BA255" s="22">
        <f t="shared" si="135"/>
        <v>2027</v>
      </c>
    </row>
    <row r="256" spans="1:53" x14ac:dyDescent="0.3">
      <c r="A256" s="13">
        <v>46599</v>
      </c>
      <c r="B256" s="16">
        <f>+Cl_Resid_Mensual!G200</f>
        <v>50980.147616791117</v>
      </c>
      <c r="C256" s="16">
        <f>+'Cl No Resid_Mensual'!C200</f>
        <v>2716.6834659593278</v>
      </c>
      <c r="D256" s="4">
        <f t="shared" si="140"/>
        <v>53696.831082750447</v>
      </c>
      <c r="E256" s="4">
        <f t="shared" si="144"/>
        <v>26</v>
      </c>
      <c r="F256" s="4">
        <f t="shared" si="141"/>
        <v>53722.831082750447</v>
      </c>
      <c r="G256" s="26">
        <f>+'CU Resid Mensual'!C200</f>
        <v>13.836729926309747</v>
      </c>
      <c r="H256" s="26">
        <f>+'CU No Resid Mensual'!C200</f>
        <v>74.594300042222116</v>
      </c>
      <c r="I256" s="6">
        <f t="shared" si="145"/>
        <v>16.910637321541255</v>
      </c>
      <c r="J256" s="6">
        <f t="shared" si="133"/>
        <v>398.74679487179486</v>
      </c>
      <c r="K256" s="6">
        <f t="shared" si="131"/>
        <v>17.095432871146869</v>
      </c>
      <c r="L256" s="4">
        <f t="shared" si="136"/>
        <v>705398.53417694219</v>
      </c>
      <c r="M256" s="4">
        <f t="shared" si="136"/>
        <v>202649.10157951401</v>
      </c>
      <c r="N256" s="4">
        <f t="shared" si="142"/>
        <v>908047.63575645618</v>
      </c>
      <c r="O256" s="4">
        <f t="shared" si="146"/>
        <v>10367.416666666666</v>
      </c>
      <c r="P256" s="4">
        <f t="shared" si="143"/>
        <v>918415.0524231228</v>
      </c>
      <c r="BA256" s="22">
        <f t="shared" si="135"/>
        <v>2027</v>
      </c>
    </row>
    <row r="257" spans="1:53" x14ac:dyDescent="0.3">
      <c r="A257" s="13">
        <v>46630</v>
      </c>
      <c r="B257" s="16">
        <f>+Cl_Resid_Mensual!G201</f>
        <v>51045.76362164499</v>
      </c>
      <c r="C257" s="16">
        <f>+'Cl No Resid_Mensual'!C201</f>
        <v>2717.8231653404068</v>
      </c>
      <c r="D257" s="4">
        <f t="shared" si="140"/>
        <v>53763.586786985397</v>
      </c>
      <c r="E257" s="4">
        <f t="shared" si="144"/>
        <v>26</v>
      </c>
      <c r="F257" s="4">
        <f t="shared" si="141"/>
        <v>53789.586786985397</v>
      </c>
      <c r="G257" s="26">
        <f>+'CU Resid Mensual'!C201</f>
        <v>13.812919374855332</v>
      </c>
      <c r="H257" s="26">
        <f>+'CU No Resid Mensual'!C201</f>
        <v>74.232971437222204</v>
      </c>
      <c r="I257" s="6">
        <f t="shared" si="145"/>
        <v>16.867236003632129</v>
      </c>
      <c r="J257" s="6">
        <f t="shared" si="133"/>
        <v>398.74679487179486</v>
      </c>
      <c r="K257" s="6">
        <f t="shared" si="131"/>
        <v>17.051823190923454</v>
      </c>
      <c r="L257" s="4">
        <f t="shared" si="136"/>
        <v>705091.01733370556</v>
      </c>
      <c r="M257" s="4">
        <f t="shared" si="136"/>
        <v>201752.08940413527</v>
      </c>
      <c r="N257" s="4">
        <f t="shared" si="142"/>
        <v>906843.1067378408</v>
      </c>
      <c r="O257" s="4">
        <f t="shared" si="146"/>
        <v>10367.416666666666</v>
      </c>
      <c r="P257" s="4">
        <f t="shared" si="143"/>
        <v>917210.52340450743</v>
      </c>
      <c r="BA257" s="22">
        <f t="shared" si="135"/>
        <v>2027</v>
      </c>
    </row>
    <row r="258" spans="1:53" x14ac:dyDescent="0.3">
      <c r="A258" s="13">
        <v>46660</v>
      </c>
      <c r="B258" s="16">
        <f>+Cl_Resid_Mensual!G202</f>
        <v>51109.262981180989</v>
      </c>
      <c r="C258" s="16">
        <f>+'Cl No Resid_Mensual'!C202</f>
        <v>2718.9261002253215</v>
      </c>
      <c r="D258" s="4">
        <f t="shared" si="140"/>
        <v>53828.189081406308</v>
      </c>
      <c r="E258" s="4">
        <f t="shared" si="144"/>
        <v>26</v>
      </c>
      <c r="F258" s="4">
        <f t="shared" si="141"/>
        <v>53854.189081406308</v>
      </c>
      <c r="G258" s="26">
        <f>+'CU Resid Mensual'!C202</f>
        <v>13.995071809232183</v>
      </c>
      <c r="H258" s="26">
        <f>+'CU No Resid Mensual'!C202</f>
        <v>76.414441048471929</v>
      </c>
      <c r="I258" s="6">
        <f t="shared" si="145"/>
        <v>17.147948676917746</v>
      </c>
      <c r="J258" s="6">
        <f t="shared" si="133"/>
        <v>398.74679487179486</v>
      </c>
      <c r="K258" s="6">
        <f t="shared" si="131"/>
        <v>17.332178913604984</v>
      </c>
      <c r="L258" s="4">
        <f t="shared" si="136"/>
        <v>715277.80553856003</v>
      </c>
      <c r="M258" s="4">
        <f t="shared" si="136"/>
        <v>207765.21820081951</v>
      </c>
      <c r="N258" s="4">
        <f t="shared" si="142"/>
        <v>923043.0237393796</v>
      </c>
      <c r="O258" s="4">
        <f t="shared" si="146"/>
        <v>10367.416666666666</v>
      </c>
      <c r="P258" s="4">
        <f t="shared" si="143"/>
        <v>933410.44040604623</v>
      </c>
      <c r="BA258" s="22">
        <f t="shared" si="135"/>
        <v>2027</v>
      </c>
    </row>
    <row r="259" spans="1:53" x14ac:dyDescent="0.3">
      <c r="A259" s="13">
        <v>46691</v>
      </c>
      <c r="B259" s="16">
        <f>+Cl_Resid_Mensual!G203</f>
        <v>51174.878986034862</v>
      </c>
      <c r="C259" s="16">
        <f>+'Cl No Resid_Mensual'!C203</f>
        <v>2720.102564102564</v>
      </c>
      <c r="D259" s="4">
        <f t="shared" si="140"/>
        <v>53894.981550137425</v>
      </c>
      <c r="E259" s="4">
        <f t="shared" si="144"/>
        <v>26</v>
      </c>
      <c r="F259" s="4">
        <f t="shared" si="141"/>
        <v>53920.981550137425</v>
      </c>
      <c r="G259" s="26">
        <f>+'CU Resid Mensual'!C203</f>
        <v>14.258681603177447</v>
      </c>
      <c r="H259" s="26">
        <f>+'CU No Resid Mensual'!C203</f>
        <v>75.344533585263491</v>
      </c>
      <c r="I259" s="6">
        <f t="shared" si="145"/>
        <v>17.34171044608162</v>
      </c>
      <c r="J259" s="6">
        <f t="shared" si="133"/>
        <v>398.74679487179486</v>
      </c>
      <c r="K259" s="6">
        <f t="shared" si="131"/>
        <v>17.525619045479942</v>
      </c>
      <c r="L259" s="4">
        <f t="shared" si="136"/>
        <v>729686.30554300745</v>
      </c>
      <c r="M259" s="4">
        <f t="shared" si="136"/>
        <v>204944.85899638696</v>
      </c>
      <c r="N259" s="4">
        <f t="shared" si="142"/>
        <v>934631.16453939443</v>
      </c>
      <c r="O259" s="4">
        <f t="shared" si="146"/>
        <v>10367.416666666666</v>
      </c>
      <c r="P259" s="4">
        <f t="shared" si="143"/>
        <v>944998.58120606106</v>
      </c>
      <c r="BA259" s="22">
        <f t="shared" si="135"/>
        <v>2027</v>
      </c>
    </row>
    <row r="260" spans="1:53" x14ac:dyDescent="0.3">
      <c r="A260" s="13">
        <v>46721</v>
      </c>
      <c r="B260" s="16">
        <f>+Cl_Resid_Mensual!G204</f>
        <v>51238.378345570862</v>
      </c>
      <c r="C260" s="16">
        <f>+'Cl No Resid_Mensual'!C204</f>
        <v>2721.2054989874791</v>
      </c>
      <c r="D260" s="4">
        <f t="shared" si="140"/>
        <v>53959.583844558343</v>
      </c>
      <c r="E260" s="4">
        <f t="shared" si="144"/>
        <v>26</v>
      </c>
      <c r="F260" s="4">
        <f t="shared" si="141"/>
        <v>53985.583844558343</v>
      </c>
      <c r="G260" s="26">
        <f>+'CU Resid Mensual'!C204</f>
        <v>14.569896565137206</v>
      </c>
      <c r="H260" s="26">
        <f>+'CU No Resid Mensual'!C204</f>
        <v>74.616496046998634</v>
      </c>
      <c r="I260" s="6">
        <f t="shared" si="145"/>
        <v>17.598072934625986</v>
      </c>
      <c r="J260" s="6">
        <f t="shared" si="133"/>
        <v>398.74679487179486</v>
      </c>
      <c r="K260" s="6">
        <f t="shared" si="131"/>
        <v>17.781637991528953</v>
      </c>
      <c r="L260" s="4">
        <f t="shared" si="136"/>
        <v>746537.87266033352</v>
      </c>
      <c r="M260" s="4">
        <f t="shared" si="136"/>
        <v>203046.81935827018</v>
      </c>
      <c r="N260" s="4">
        <f t="shared" si="142"/>
        <v>949584.69201860367</v>
      </c>
      <c r="O260" s="4">
        <f t="shared" si="146"/>
        <v>10367.416666666666</v>
      </c>
      <c r="P260" s="4">
        <f t="shared" si="143"/>
        <v>959952.1086852703</v>
      </c>
      <c r="BA260" s="22">
        <f t="shared" si="135"/>
        <v>2027</v>
      </c>
    </row>
    <row r="261" spans="1:53" x14ac:dyDescent="0.3">
      <c r="A261" s="19">
        <v>46752</v>
      </c>
      <c r="B261" s="20">
        <f>+Cl_Resid_Mensual!G205</f>
        <v>51303.994350424735</v>
      </c>
      <c r="C261" s="20">
        <f>+'Cl No Resid_Mensual'!C205</f>
        <v>2722.3819628647216</v>
      </c>
      <c r="D261" s="20">
        <f t="shared" si="140"/>
        <v>54026.376313289453</v>
      </c>
      <c r="E261" s="20">
        <f>+E260</f>
        <v>26</v>
      </c>
      <c r="F261" s="20">
        <f t="shared" si="141"/>
        <v>54052.376313289453</v>
      </c>
      <c r="G261" s="24">
        <f>+'CU Resid Mensual'!C205</f>
        <v>14.931976892747196</v>
      </c>
      <c r="H261" s="24">
        <f>+'CU No Resid Mensual'!C205</f>
        <v>79.230626188244727</v>
      </c>
      <c r="I261" s="24">
        <f t="shared" si="145"/>
        <v>18.171977333709016</v>
      </c>
      <c r="J261" s="24">
        <f t="shared" si="133"/>
        <v>398.74679487179486</v>
      </c>
      <c r="K261" s="24">
        <f t="shared" si="131"/>
        <v>18.355039502865811</v>
      </c>
      <c r="L261" s="20">
        <f t="shared" si="136"/>
        <v>766070.05814617488</v>
      </c>
      <c r="M261" s="20">
        <f t="shared" si="136"/>
        <v>215696.02764135468</v>
      </c>
      <c r="N261" s="20">
        <f t="shared" si="142"/>
        <v>981766.08578752959</v>
      </c>
      <c r="O261" s="20">
        <f t="shared" si="146"/>
        <v>10367.416666666666</v>
      </c>
      <c r="P261" s="20">
        <f t="shared" si="143"/>
        <v>992133.50245419622</v>
      </c>
      <c r="BA261" s="22">
        <f t="shared" si="135"/>
        <v>2027</v>
      </c>
    </row>
    <row r="262" spans="1:53" x14ac:dyDescent="0.3">
      <c r="A262" s="13">
        <v>46783</v>
      </c>
      <c r="B262" s="16">
        <f>+Cl_Resid_Mensual!G206</f>
        <v>51369.610355278608</v>
      </c>
      <c r="C262" s="16">
        <f>+'Cl No Resid_Mensual'!C206</f>
        <v>2723.5216622458001</v>
      </c>
      <c r="D262" s="4">
        <f t="shared" si="140"/>
        <v>54093.132017524411</v>
      </c>
      <c r="E262" s="4">
        <f>+E261</f>
        <v>26</v>
      </c>
      <c r="F262" s="4">
        <f t="shared" si="141"/>
        <v>54119.132017524411</v>
      </c>
      <c r="G262" s="26">
        <f>+'CU Resid Mensual'!C206</f>
        <v>16.216332188024104</v>
      </c>
      <c r="H262" s="26">
        <f>+'CU No Resid Mensual'!C206</f>
        <v>83.449248785109717</v>
      </c>
      <c r="I262" s="6">
        <f t="shared" si="145"/>
        <v>19.601425598936345</v>
      </c>
      <c r="J262" s="6">
        <f t="shared" si="133"/>
        <v>398.74679487179486</v>
      </c>
      <c r="K262" s="6">
        <f t="shared" si="131"/>
        <v>19.783575223913743</v>
      </c>
      <c r="L262" s="4">
        <f t="shared" si="136"/>
        <v>833026.66589056083</v>
      </c>
      <c r="M262" s="4">
        <f t="shared" si="136"/>
        <v>227275.83676438534</v>
      </c>
      <c r="N262" s="4">
        <f t="shared" si="142"/>
        <v>1060302.5026549462</v>
      </c>
      <c r="O262" s="4">
        <f t="shared" si="146"/>
        <v>10367.416666666666</v>
      </c>
      <c r="P262" s="4">
        <f t="shared" si="143"/>
        <v>1070669.9193216129</v>
      </c>
      <c r="BA262" s="22">
        <f t="shared" si="135"/>
        <v>2028</v>
      </c>
    </row>
    <row r="263" spans="1:53" x14ac:dyDescent="0.3">
      <c r="A263" s="13">
        <v>46812</v>
      </c>
      <c r="B263" s="16">
        <f>+Cl_Resid_Mensual!G207</f>
        <v>51430.993069496733</v>
      </c>
      <c r="C263" s="16">
        <f>+'Cl No Resid_Mensual'!C207</f>
        <v>2724.587832634551</v>
      </c>
      <c r="D263" s="4">
        <f t="shared" si="140"/>
        <v>54155.580902131282</v>
      </c>
      <c r="E263" s="4">
        <f t="shared" ref="E263:E272" si="147">+E262</f>
        <v>26</v>
      </c>
      <c r="F263" s="4">
        <f t="shared" si="141"/>
        <v>54181.580902131282</v>
      </c>
      <c r="G263" s="26">
        <f>+'CU Resid Mensual'!C207</f>
        <v>16.45892001233204</v>
      </c>
      <c r="H263" s="26">
        <f>+'CU No Resid Mensual'!C207</f>
        <v>86.178324637062957</v>
      </c>
      <c r="I263" s="6">
        <f t="shared" si="145"/>
        <v>19.966529724475137</v>
      </c>
      <c r="J263" s="6">
        <f t="shared" si="133"/>
        <v>398.74679487179486</v>
      </c>
      <c r="K263" s="6">
        <f t="shared" si="131"/>
        <v>20.148294204762625</v>
      </c>
      <c r="L263" s="4">
        <f t="shared" si="136"/>
        <v>846498.60108565027</v>
      </c>
      <c r="M263" s="4">
        <f t="shared" si="136"/>
        <v>234800.41474297209</v>
      </c>
      <c r="N263" s="4">
        <f t="shared" si="142"/>
        <v>1081299.0158286223</v>
      </c>
      <c r="O263" s="4">
        <f t="shared" si="146"/>
        <v>10367.416666666666</v>
      </c>
      <c r="P263" s="4">
        <f t="shared" si="143"/>
        <v>1091666.432495289</v>
      </c>
      <c r="BA263" s="22">
        <f t="shared" si="135"/>
        <v>2028</v>
      </c>
    </row>
    <row r="264" spans="1:53" x14ac:dyDescent="0.3">
      <c r="A264" s="13">
        <v>46843</v>
      </c>
      <c r="B264" s="16">
        <f>+Cl_Resid_Mensual!G208</f>
        <v>51496.609074350607</v>
      </c>
      <c r="C264" s="16">
        <f>+'Cl No Resid_Mensual'!C208</f>
        <v>2725.8010610079577</v>
      </c>
      <c r="D264" s="4">
        <f t="shared" si="140"/>
        <v>54222.410135358565</v>
      </c>
      <c r="E264" s="4">
        <f t="shared" si="147"/>
        <v>26</v>
      </c>
      <c r="F264" s="4">
        <f t="shared" si="141"/>
        <v>54248.410135358565</v>
      </c>
      <c r="G264" s="26">
        <f>+'CU Resid Mensual'!C208</f>
        <v>15.48309779254695</v>
      </c>
      <c r="H264" s="26">
        <f>+'CU No Resid Mensual'!C208</f>
        <v>85.369992887200112</v>
      </c>
      <c r="I264" s="6">
        <f t="shared" si="145"/>
        <v>18.99636421364492</v>
      </c>
      <c r="J264" s="6">
        <f t="shared" si="133"/>
        <v>398.74679487179486</v>
      </c>
      <c r="K264" s="6">
        <f t="shared" si="131"/>
        <v>19.178369753945102</v>
      </c>
      <c r="L264" s="4">
        <f t="shared" si="136"/>
        <v>797327.03428273113</v>
      </c>
      <c r="M264" s="4">
        <f t="shared" si="136"/>
        <v>232701.61719017188</v>
      </c>
      <c r="N264" s="4">
        <f t="shared" si="142"/>
        <v>1030028.651472903</v>
      </c>
      <c r="O264" s="4">
        <f t="shared" si="146"/>
        <v>10367.416666666666</v>
      </c>
      <c r="P264" s="4">
        <f t="shared" si="143"/>
        <v>1040396.0681395696</v>
      </c>
      <c r="BA264" s="22">
        <f t="shared" si="135"/>
        <v>2028</v>
      </c>
    </row>
    <row r="265" spans="1:53" x14ac:dyDescent="0.3">
      <c r="A265" s="13">
        <v>46873</v>
      </c>
      <c r="B265" s="16">
        <f>+Cl_Resid_Mensual!G209</f>
        <v>51560.108433886606</v>
      </c>
      <c r="C265" s="16">
        <f>+'Cl No Resid_Mensual'!C209</f>
        <v>2726.9039958928724</v>
      </c>
      <c r="D265" s="4">
        <f t="shared" si="140"/>
        <v>54287.012429779475</v>
      </c>
      <c r="E265" s="4">
        <f t="shared" si="147"/>
        <v>26</v>
      </c>
      <c r="F265" s="4">
        <f t="shared" si="141"/>
        <v>54313.012429779475</v>
      </c>
      <c r="G265" s="26">
        <f>+'CU Resid Mensual'!C209</f>
        <v>15.339663591838123</v>
      </c>
      <c r="H265" s="26">
        <f>+'CU No Resid Mensual'!C209</f>
        <v>84.465784928253697</v>
      </c>
      <c r="I265" s="6">
        <f t="shared" si="145"/>
        <v>18.811954441084495</v>
      </c>
      <c r="J265" s="6">
        <f t="shared" si="133"/>
        <v>398.74679487179486</v>
      </c>
      <c r="K265" s="6">
        <f t="shared" si="131"/>
        <v>18.99383177414478</v>
      </c>
      <c r="L265" s="4">
        <f t="shared" si="136"/>
        <v>790914.71813451615</v>
      </c>
      <c r="M265" s="4">
        <f t="shared" si="136"/>
        <v>230330.08643708297</v>
      </c>
      <c r="N265" s="4">
        <f t="shared" si="142"/>
        <v>1021244.8045715991</v>
      </c>
      <c r="O265" s="4">
        <f t="shared" si="146"/>
        <v>10367.416666666666</v>
      </c>
      <c r="P265" s="4">
        <f t="shared" si="143"/>
        <v>1031612.2212382657</v>
      </c>
      <c r="BA265" s="22">
        <f t="shared" si="135"/>
        <v>2028</v>
      </c>
    </row>
    <row r="266" spans="1:53" x14ac:dyDescent="0.3">
      <c r="A266" s="13">
        <v>46904</v>
      </c>
      <c r="B266" s="16">
        <f>+Cl_Resid_Mensual!G210</f>
        <v>51625.724438740479</v>
      </c>
      <c r="C266" s="16">
        <f>+'Cl No Resid_Mensual'!C210</f>
        <v>2728.0804597701149</v>
      </c>
      <c r="D266" s="4">
        <f t="shared" si="140"/>
        <v>54353.804898510592</v>
      </c>
      <c r="E266" s="4">
        <f t="shared" si="147"/>
        <v>26</v>
      </c>
      <c r="F266" s="4">
        <f t="shared" si="141"/>
        <v>54379.804898510592</v>
      </c>
      <c r="G266" s="26">
        <f>+'CU Resid Mensual'!C210</f>
        <v>14.792637194658074</v>
      </c>
      <c r="H266" s="26">
        <f>+'CU No Resid Mensual'!C210</f>
        <v>79.041978389355052</v>
      </c>
      <c r="I266" s="6">
        <f t="shared" si="145"/>
        <v>18.017386089305536</v>
      </c>
      <c r="J266" s="6">
        <f t="shared" si="133"/>
        <v>398.74679487179486</v>
      </c>
      <c r="K266" s="6">
        <f t="shared" si="131"/>
        <v>18.199419927911968</v>
      </c>
      <c r="L266" s="4">
        <f t="shared" si="136"/>
        <v>763680.6115336807</v>
      </c>
      <c r="M266" s="4">
        <f t="shared" si="136"/>
        <v>215632.87674557121</v>
      </c>
      <c r="N266" s="4">
        <f t="shared" si="142"/>
        <v>979313.48827925185</v>
      </c>
      <c r="O266" s="4">
        <f t="shared" si="146"/>
        <v>10367.416666666666</v>
      </c>
      <c r="P266" s="4">
        <f t="shared" si="143"/>
        <v>989680.90494591848</v>
      </c>
      <c r="BA266" s="22">
        <f t="shared" si="135"/>
        <v>2028</v>
      </c>
    </row>
    <row r="267" spans="1:53" x14ac:dyDescent="0.3">
      <c r="A267" s="13">
        <v>46934</v>
      </c>
      <c r="B267" s="16">
        <f>+Cl_Resid_Mensual!G211</f>
        <v>51689.223798276493</v>
      </c>
      <c r="C267" s="16">
        <f>+'Cl No Resid_Mensual'!C211</f>
        <v>2729.1833946550296</v>
      </c>
      <c r="D267" s="4">
        <f t="shared" si="140"/>
        <v>54418.407192931525</v>
      </c>
      <c r="E267" s="4">
        <f t="shared" si="147"/>
        <v>26</v>
      </c>
      <c r="F267" s="4">
        <f t="shared" si="141"/>
        <v>54444.407192931525</v>
      </c>
      <c r="G267" s="26">
        <f>+'CU Resid Mensual'!C211</f>
        <v>14.110138380721587</v>
      </c>
      <c r="H267" s="26">
        <f>+'CU No Resid Mensual'!C211</f>
        <v>76.04811093301079</v>
      </c>
      <c r="I267" s="6">
        <f t="shared" si="145"/>
        <v>17.216441834054994</v>
      </c>
      <c r="J267" s="6">
        <f t="shared" si="133"/>
        <v>398.74679487179486</v>
      </c>
      <c r="K267" s="6">
        <f t="shared" si="131"/>
        <v>17.398642168128408</v>
      </c>
      <c r="L267" s="4">
        <f t="shared" si="136"/>
        <v>729342.10058576881</v>
      </c>
      <c r="M267" s="4">
        <f t="shared" si="136"/>
        <v>207549.24155325667</v>
      </c>
      <c r="N267" s="4">
        <f t="shared" si="142"/>
        <v>936891.34213902545</v>
      </c>
      <c r="O267" s="4">
        <f t="shared" si="146"/>
        <v>10367.416666666666</v>
      </c>
      <c r="P267" s="4">
        <f t="shared" si="143"/>
        <v>947258.75880569208</v>
      </c>
      <c r="BA267" s="22">
        <f t="shared" si="135"/>
        <v>2028</v>
      </c>
    </row>
    <row r="268" spans="1:53" x14ac:dyDescent="0.3">
      <c r="A268" s="13">
        <v>46965</v>
      </c>
      <c r="B268" s="16">
        <f>+Cl_Resid_Mensual!G212</f>
        <v>51754.839803130351</v>
      </c>
      <c r="C268" s="16">
        <f>+'Cl No Resid_Mensual'!C212</f>
        <v>2730.3598585322725</v>
      </c>
      <c r="D268" s="4">
        <f t="shared" si="140"/>
        <v>54485.199661662627</v>
      </c>
      <c r="E268" s="4">
        <f t="shared" si="147"/>
        <v>26</v>
      </c>
      <c r="F268" s="4">
        <f t="shared" si="141"/>
        <v>54511.199661662627</v>
      </c>
      <c r="G268" s="26">
        <f>+'CU Resid Mensual'!C212</f>
        <v>13.945553630366096</v>
      </c>
      <c r="H268" s="26">
        <f>+'CU No Resid Mensual'!C212</f>
        <v>74.021174938543524</v>
      </c>
      <c r="I268" s="6">
        <f t="shared" si="145"/>
        <v>16.956060445332373</v>
      </c>
      <c r="J268" s="6">
        <f t="shared" si="133"/>
        <v>398.74679487179486</v>
      </c>
      <c r="K268" s="6">
        <f t="shared" si="131"/>
        <v>17.138161722807453</v>
      </c>
      <c r="L268" s="4">
        <f t="shared" si="136"/>
        <v>721749.89410556015</v>
      </c>
      <c r="M268" s="4">
        <f t="shared" si="136"/>
        <v>202104.44473359428</v>
      </c>
      <c r="N268" s="4">
        <f t="shared" si="142"/>
        <v>923854.33883915446</v>
      </c>
      <c r="O268" s="4">
        <f t="shared" si="146"/>
        <v>10367.416666666666</v>
      </c>
      <c r="P268" s="4">
        <f t="shared" si="143"/>
        <v>934221.75550582109</v>
      </c>
      <c r="BA268" s="22">
        <f t="shared" si="135"/>
        <v>2028</v>
      </c>
    </row>
    <row r="269" spans="1:53" x14ac:dyDescent="0.3">
      <c r="A269" s="13">
        <v>46996</v>
      </c>
      <c r="B269" s="16">
        <f>+Cl_Resid_Mensual!G213</f>
        <v>51820.455807984225</v>
      </c>
      <c r="C269" s="16">
        <f>+'Cl No Resid_Mensual'!C213</f>
        <v>2731.4995579133511</v>
      </c>
      <c r="D269" s="4">
        <f t="shared" si="140"/>
        <v>54551.955365897578</v>
      </c>
      <c r="E269" s="4">
        <f t="shared" si="147"/>
        <v>26</v>
      </c>
      <c r="F269" s="4">
        <f t="shared" si="141"/>
        <v>54577.955365897578</v>
      </c>
      <c r="G269" s="26">
        <f>+'CU Resid Mensual'!C213</f>
        <v>13.92174307891168</v>
      </c>
      <c r="H269" s="26">
        <f>+'CU No Resid Mensual'!C213</f>
        <v>73.659846333543612</v>
      </c>
      <c r="I269" s="6">
        <f t="shared" si="145"/>
        <v>16.912920966782877</v>
      </c>
      <c r="J269" s="6">
        <f t="shared" si="133"/>
        <v>398.74679487179486</v>
      </c>
      <c r="K269" s="6">
        <f t="shared" si="131"/>
        <v>17.094820062397101</v>
      </c>
      <c r="L269" s="4">
        <f t="shared" si="136"/>
        <v>721431.07199085294</v>
      </c>
      <c r="M269" s="4">
        <f t="shared" si="136"/>
        <v>201201.83769603976</v>
      </c>
      <c r="N269" s="4">
        <f t="shared" si="142"/>
        <v>922632.90968689276</v>
      </c>
      <c r="O269" s="4">
        <f t="shared" si="146"/>
        <v>10367.416666666666</v>
      </c>
      <c r="P269" s="4">
        <f t="shared" si="143"/>
        <v>933000.32635355939</v>
      </c>
      <c r="BA269" s="22">
        <f t="shared" si="135"/>
        <v>2028</v>
      </c>
    </row>
    <row r="270" spans="1:53" x14ac:dyDescent="0.3">
      <c r="A270" s="13">
        <v>47026</v>
      </c>
      <c r="B270" s="16">
        <f>+Cl_Resid_Mensual!G214</f>
        <v>51883.955167520224</v>
      </c>
      <c r="C270" s="16">
        <f>+'Cl No Resid_Mensual'!C214</f>
        <v>2732.6024927982658</v>
      </c>
      <c r="D270" s="4">
        <f t="shared" si="140"/>
        <v>54616.557660318489</v>
      </c>
      <c r="E270" s="4">
        <f t="shared" si="147"/>
        <v>26</v>
      </c>
      <c r="F270" s="4">
        <f t="shared" si="141"/>
        <v>54642.557660318489</v>
      </c>
      <c r="G270" s="26">
        <f>+'CU Resid Mensual'!C214</f>
        <v>14.103895513288531</v>
      </c>
      <c r="H270" s="26">
        <f>+'CU No Resid Mensual'!C214</f>
        <v>75.841315944793337</v>
      </c>
      <c r="I270" s="6">
        <f t="shared" si="145"/>
        <v>17.192772516839341</v>
      </c>
      <c r="J270" s="6">
        <f t="shared" si="133"/>
        <v>398.74679487179486</v>
      </c>
      <c r="K270" s="6">
        <f t="shared" si="131"/>
        <v>17.37432339963107</v>
      </c>
      <c r="L270" s="4">
        <f t="shared" si="136"/>
        <v>731765.88249885174</v>
      </c>
      <c r="M270" s="4">
        <f t="shared" si="136"/>
        <v>207244.16900784313</v>
      </c>
      <c r="N270" s="4">
        <f t="shared" si="142"/>
        <v>939010.05150669487</v>
      </c>
      <c r="O270" s="4">
        <f t="shared" si="146"/>
        <v>10367.416666666666</v>
      </c>
      <c r="P270" s="4">
        <f t="shared" si="143"/>
        <v>949377.4681733615</v>
      </c>
      <c r="BA270" s="22">
        <f t="shared" si="135"/>
        <v>2028</v>
      </c>
    </row>
    <row r="271" spans="1:53" x14ac:dyDescent="0.3">
      <c r="A271" s="13">
        <v>47057</v>
      </c>
      <c r="B271" s="16">
        <f>+Cl_Resid_Mensual!G215</f>
        <v>51949.571172374097</v>
      </c>
      <c r="C271" s="16">
        <f>+'Cl No Resid_Mensual'!C215</f>
        <v>2733.7789566755082</v>
      </c>
      <c r="D271" s="4">
        <f t="shared" si="140"/>
        <v>54683.350129049606</v>
      </c>
      <c r="E271" s="4">
        <f t="shared" si="147"/>
        <v>26</v>
      </c>
      <c r="F271" s="4">
        <f t="shared" si="141"/>
        <v>54709.350129049606</v>
      </c>
      <c r="G271" s="26">
        <f>+'CU Resid Mensual'!C215</f>
        <v>14.367505307233795</v>
      </c>
      <c r="H271" s="26">
        <f>+'CU No Resid Mensual'!C215</f>
        <v>74.771408481584899</v>
      </c>
      <c r="I271" s="6">
        <f t="shared" si="145"/>
        <v>17.387271269074219</v>
      </c>
      <c r="J271" s="6">
        <f t="shared" si="133"/>
        <v>398.74679487179486</v>
      </c>
      <c r="K271" s="6">
        <f t="shared" ref="K271:K333" si="148">P271/F271</f>
        <v>17.568508070284288</v>
      </c>
      <c r="L271" s="4">
        <f t="shared" si="136"/>
        <v>746385.73952760466</v>
      </c>
      <c r="M271" s="4">
        <f t="shared" si="136"/>
        <v>204408.50306794542</v>
      </c>
      <c r="N271" s="4">
        <f t="shared" si="142"/>
        <v>950794.24259555014</v>
      </c>
      <c r="O271" s="4">
        <f t="shared" si="146"/>
        <v>10367.416666666666</v>
      </c>
      <c r="P271" s="4">
        <f t="shared" si="143"/>
        <v>961161.65926221677</v>
      </c>
      <c r="BA271" s="22">
        <f t="shared" si="135"/>
        <v>2028</v>
      </c>
    </row>
    <row r="272" spans="1:53" x14ac:dyDescent="0.3">
      <c r="A272" s="13">
        <v>47087</v>
      </c>
      <c r="B272" s="16">
        <f>+Cl_Resid_Mensual!G216</f>
        <v>52013.070531910096</v>
      </c>
      <c r="C272" s="16">
        <f>+'Cl No Resid_Mensual'!C216</f>
        <v>2734.8818915604234</v>
      </c>
      <c r="D272" s="4">
        <f t="shared" si="140"/>
        <v>54747.952423470517</v>
      </c>
      <c r="E272" s="4">
        <f t="shared" si="147"/>
        <v>26</v>
      </c>
      <c r="F272" s="4">
        <f t="shared" si="141"/>
        <v>54773.952423470517</v>
      </c>
      <c r="G272" s="26">
        <f>+'CU Resid Mensual'!C216</f>
        <v>14.678720269193555</v>
      </c>
      <c r="H272" s="26">
        <f>+'CU No Resid Mensual'!C216</f>
        <v>74.043370943320042</v>
      </c>
      <c r="I272" s="6">
        <f t="shared" si="145"/>
        <v>17.644224930841446</v>
      </c>
      <c r="J272" s="6">
        <f t="shared" ref="J272:J335" si="149">J271</f>
        <v>398.74679487179486</v>
      </c>
      <c r="K272" s="6">
        <f t="shared" si="148"/>
        <v>17.825126004801902</v>
      </c>
      <c r="L272" s="4">
        <f t="shared" si="136"/>
        <v>763485.3126797427</v>
      </c>
      <c r="M272" s="4">
        <f t="shared" si="136"/>
        <v>202499.8743829772</v>
      </c>
      <c r="N272" s="4">
        <f t="shared" si="142"/>
        <v>965985.18706271984</v>
      </c>
      <c r="O272" s="4">
        <f t="shared" si="146"/>
        <v>10367.416666666666</v>
      </c>
      <c r="P272" s="4">
        <f t="shared" si="143"/>
        <v>976352.60372938646</v>
      </c>
      <c r="BA272" s="22">
        <f t="shared" si="135"/>
        <v>2028</v>
      </c>
    </row>
    <row r="273" spans="1:53" x14ac:dyDescent="0.3">
      <c r="A273" s="19">
        <v>47118</v>
      </c>
      <c r="B273" s="20">
        <f>+Cl_Resid_Mensual!G217</f>
        <v>52078.686536763969</v>
      </c>
      <c r="C273" s="20">
        <f>+'Cl No Resid_Mensual'!C217</f>
        <v>2736.0583554376658</v>
      </c>
      <c r="D273" s="20">
        <f t="shared" si="140"/>
        <v>54814.744892201634</v>
      </c>
      <c r="E273" s="20">
        <f>+E272</f>
        <v>26</v>
      </c>
      <c r="F273" s="20">
        <f t="shared" si="141"/>
        <v>54840.744892201634</v>
      </c>
      <c r="G273" s="24">
        <f>+'CU Resid Mensual'!C217</f>
        <v>15.040800596803544</v>
      </c>
      <c r="H273" s="24">
        <f>+'CU No Resid Mensual'!C217</f>
        <v>78.657501084566135</v>
      </c>
      <c r="I273" s="24">
        <f t="shared" si="145"/>
        <v>18.216205412738049</v>
      </c>
      <c r="J273" s="24">
        <f t="shared" si="149"/>
        <v>398.74679487179486</v>
      </c>
      <c r="K273" s="24">
        <f t="shared" si="148"/>
        <v>18.396614984952709</v>
      </c>
      <c r="L273" s="20">
        <f t="shared" si="136"/>
        <v>783305.13954290422</v>
      </c>
      <c r="M273" s="20">
        <f t="shared" si="136"/>
        <v>215211.51306027445</v>
      </c>
      <c r="N273" s="20">
        <f t="shared" si="142"/>
        <v>998516.65260317863</v>
      </c>
      <c r="O273" s="20">
        <f t="shared" si="146"/>
        <v>10367.416666666666</v>
      </c>
      <c r="P273" s="20">
        <f t="shared" si="143"/>
        <v>1008884.0692698453</v>
      </c>
      <c r="BA273" s="22">
        <f t="shared" si="135"/>
        <v>2028</v>
      </c>
    </row>
    <row r="274" spans="1:53" x14ac:dyDescent="0.3">
      <c r="A274" s="13">
        <v>47149</v>
      </c>
      <c r="B274" s="16">
        <f>+Cl_Resid_Mensual!G218</f>
        <v>52144.302541617843</v>
      </c>
      <c r="C274" s="16">
        <f>+'Cl No Resid_Mensual'!C218</f>
        <v>2737.1980548187444</v>
      </c>
      <c r="D274" s="4">
        <f t="shared" si="140"/>
        <v>54881.500596436585</v>
      </c>
      <c r="E274" s="4">
        <f>+E273</f>
        <v>26</v>
      </c>
      <c r="F274" s="4">
        <f t="shared" si="141"/>
        <v>54907.500596436585</v>
      </c>
      <c r="G274" s="26">
        <f>+'CU Resid Mensual'!C218</f>
        <v>16.325155892080453</v>
      </c>
      <c r="H274" s="26">
        <f>+'CU No Resid Mensual'!C218</f>
        <v>82.876123681431125</v>
      </c>
      <c r="I274" s="6">
        <f t="shared" si="145"/>
        <v>19.644365053630665</v>
      </c>
      <c r="J274" s="6">
        <f t="shared" si="149"/>
        <v>398.74679487179486</v>
      </c>
      <c r="K274" s="6">
        <f t="shared" si="148"/>
        <v>19.823879019267483</v>
      </c>
      <c r="L274" s="4">
        <f t="shared" si="136"/>
        <v>851263.86787571828</v>
      </c>
      <c r="M274" s="4">
        <f t="shared" si="136"/>
        <v>226848.36453173094</v>
      </c>
      <c r="N274" s="4">
        <f t="shared" si="142"/>
        <v>1078112.2324074493</v>
      </c>
      <c r="O274" s="4">
        <f t="shared" si="146"/>
        <v>10367.416666666666</v>
      </c>
      <c r="P274" s="4">
        <f t="shared" si="143"/>
        <v>1088479.649074116</v>
      </c>
      <c r="BA274" s="22">
        <f t="shared" si="135"/>
        <v>2029</v>
      </c>
    </row>
    <row r="275" spans="1:53" x14ac:dyDescent="0.3">
      <c r="A275" s="13">
        <v>47177</v>
      </c>
      <c r="B275" s="16">
        <f>+Cl_Resid_Mensual!G219</f>
        <v>52203.568610518108</v>
      </c>
      <c r="C275" s="16">
        <f>+'Cl No Resid_Mensual'!C219</f>
        <v>2738.2274607113318</v>
      </c>
      <c r="D275" s="4">
        <f t="shared" si="140"/>
        <v>54941.796071229437</v>
      </c>
      <c r="E275" s="4">
        <f t="shared" ref="E275:E284" si="150">+E274</f>
        <v>26</v>
      </c>
      <c r="F275" s="4">
        <f t="shared" si="141"/>
        <v>54967.796071229437</v>
      </c>
      <c r="G275" s="26">
        <f>+'CU Resid Mensual'!C219</f>
        <v>16.559378618998458</v>
      </c>
      <c r="H275" s="26">
        <f>+'CU No Resid Mensual'!C219</f>
        <v>85.5110934695239</v>
      </c>
      <c r="I275" s="6">
        <f t="shared" si="145"/>
        <v>19.995842159834815</v>
      </c>
      <c r="J275" s="6">
        <f t="shared" si="149"/>
        <v>398.74679487179486</v>
      </c>
      <c r="K275" s="6">
        <f t="shared" si="148"/>
        <v>20.174992962201898</v>
      </c>
      <c r="L275" s="4">
        <f t="shared" si="136"/>
        <v>864458.65788443258</v>
      </c>
      <c r="M275" s="4">
        <f t="shared" si="136"/>
        <v>234148.82433370379</v>
      </c>
      <c r="N275" s="4">
        <f t="shared" si="142"/>
        <v>1098607.4822181363</v>
      </c>
      <c r="O275" s="4">
        <f t="shared" si="146"/>
        <v>10367.416666666666</v>
      </c>
      <c r="P275" s="4">
        <f t="shared" si="143"/>
        <v>1108974.8988848031</v>
      </c>
      <c r="BA275" s="22">
        <f t="shared" si="135"/>
        <v>2029</v>
      </c>
    </row>
    <row r="276" spans="1:53" x14ac:dyDescent="0.3">
      <c r="A276" s="13">
        <v>47208</v>
      </c>
      <c r="B276" s="16">
        <f>+Cl_Resid_Mensual!G220</f>
        <v>52269.184615371982</v>
      </c>
      <c r="C276" s="16">
        <f>+'Cl No Resid_Mensual'!C220</f>
        <v>2739.477453580902</v>
      </c>
      <c r="D276" s="4">
        <f t="shared" si="140"/>
        <v>55008.662068952886</v>
      </c>
      <c r="E276" s="4">
        <f t="shared" si="150"/>
        <v>26</v>
      </c>
      <c r="F276" s="4">
        <f t="shared" si="141"/>
        <v>55034.662068952886</v>
      </c>
      <c r="G276" s="26">
        <f>+'CU Resid Mensual'!C220</f>
        <v>15.591921496603298</v>
      </c>
      <c r="H276" s="26">
        <f>+'CU No Resid Mensual'!C220</f>
        <v>84.79686778352152</v>
      </c>
      <c r="I276" s="6">
        <f t="shared" si="145"/>
        <v>19.038385796928328</v>
      </c>
      <c r="J276" s="6">
        <f t="shared" si="149"/>
        <v>398.74679487179486</v>
      </c>
      <c r="K276" s="6">
        <f t="shared" si="148"/>
        <v>19.217771265373241</v>
      </c>
      <c r="L276" s="4">
        <f t="shared" si="136"/>
        <v>814977.02321434475</v>
      </c>
      <c r="M276" s="4">
        <f t="shared" si="136"/>
        <v>232299.10742723796</v>
      </c>
      <c r="N276" s="4">
        <f t="shared" si="142"/>
        <v>1047276.1306415827</v>
      </c>
      <c r="O276" s="4">
        <f t="shared" si="146"/>
        <v>10367.416666666666</v>
      </c>
      <c r="P276" s="4">
        <f t="shared" si="143"/>
        <v>1057643.5473082494</v>
      </c>
      <c r="BA276" s="22">
        <f t="shared" si="135"/>
        <v>2029</v>
      </c>
    </row>
    <row r="277" spans="1:53" x14ac:dyDescent="0.3">
      <c r="A277" s="13">
        <v>47238</v>
      </c>
      <c r="B277" s="16">
        <f>+Cl_Resid_Mensual!G221</f>
        <v>52332.683974907981</v>
      </c>
      <c r="C277" s="16">
        <f>+'Cl No Resid_Mensual'!C221</f>
        <v>2740.5803884658167</v>
      </c>
      <c r="D277" s="4">
        <f t="shared" si="140"/>
        <v>55073.264363373797</v>
      </c>
      <c r="E277" s="4">
        <f t="shared" si="150"/>
        <v>26</v>
      </c>
      <c r="F277" s="4">
        <f t="shared" si="141"/>
        <v>55099.264363373797</v>
      </c>
      <c r="G277" s="26">
        <f>+'CU Resid Mensual'!C221</f>
        <v>15.448487295894472</v>
      </c>
      <c r="H277" s="26">
        <f>+'CU No Resid Mensual'!C221</f>
        <v>83.892659824575105</v>
      </c>
      <c r="I277" s="6">
        <f t="shared" si="145"/>
        <v>18.854436790720857</v>
      </c>
      <c r="J277" s="6">
        <f t="shared" si="149"/>
        <v>398.74679487179486</v>
      </c>
      <c r="K277" s="6">
        <f t="shared" si="148"/>
        <v>19.033698735943368</v>
      </c>
      <c r="L277" s="4">
        <f t="shared" si="136"/>
        <v>808460.80354642612</v>
      </c>
      <c r="M277" s="4">
        <f t="shared" si="136"/>
        <v>229914.57825146464</v>
      </c>
      <c r="N277" s="4">
        <f t="shared" si="142"/>
        <v>1038375.3817978908</v>
      </c>
      <c r="O277" s="4">
        <f t="shared" si="146"/>
        <v>10367.416666666666</v>
      </c>
      <c r="P277" s="4">
        <f t="shared" si="143"/>
        <v>1048742.7984645574</v>
      </c>
      <c r="BA277" s="22">
        <f t="shared" si="135"/>
        <v>2029</v>
      </c>
    </row>
    <row r="278" spans="1:53" x14ac:dyDescent="0.3">
      <c r="A278" s="13">
        <v>47269</v>
      </c>
      <c r="B278" s="16">
        <f>+Cl_Resid_Mensual!G222</f>
        <v>52398.299979761854</v>
      </c>
      <c r="C278" s="16">
        <f>+'Cl No Resid_Mensual'!C222</f>
        <v>2741.7568523430591</v>
      </c>
      <c r="D278" s="4">
        <f t="shared" si="140"/>
        <v>55140.056832104914</v>
      </c>
      <c r="E278" s="4">
        <f t="shared" si="150"/>
        <v>26</v>
      </c>
      <c r="F278" s="4">
        <f t="shared" si="141"/>
        <v>55166.056832104914</v>
      </c>
      <c r="G278" s="26">
        <f>+'CU Resid Mensual'!C222</f>
        <v>14.901460898714422</v>
      </c>
      <c r="H278" s="26">
        <f>+'CU No Resid Mensual'!C222</f>
        <v>78.46885328567646</v>
      </c>
      <c r="I278" s="6">
        <f t="shared" si="145"/>
        <v>18.062254406657566</v>
      </c>
      <c r="J278" s="6">
        <f t="shared" si="149"/>
        <v>398.74679487179486</v>
      </c>
      <c r="K278" s="6">
        <f t="shared" si="148"/>
        <v>18.241672668909242</v>
      </c>
      <c r="L278" s="4">
        <f t="shared" si="136"/>
        <v>780811.21830752993</v>
      </c>
      <c r="M278" s="4">
        <f t="shared" si="136"/>
        <v>215142.51619150559</v>
      </c>
      <c r="N278" s="4">
        <f t="shared" si="142"/>
        <v>995953.73449903552</v>
      </c>
      <c r="O278" s="4">
        <f t="shared" si="146"/>
        <v>10367.416666666666</v>
      </c>
      <c r="P278" s="4">
        <f t="shared" si="143"/>
        <v>1006321.1511657021</v>
      </c>
      <c r="BA278" s="22">
        <f t="shared" si="135"/>
        <v>2029</v>
      </c>
    </row>
    <row r="279" spans="1:53" x14ac:dyDescent="0.3">
      <c r="A279" s="13">
        <v>47299</v>
      </c>
      <c r="B279" s="16">
        <f>+Cl_Resid_Mensual!G223</f>
        <v>52461.799339297853</v>
      </c>
      <c r="C279" s="16">
        <f>+'Cl No Resid_Mensual'!C223</f>
        <v>2742.8597872279743</v>
      </c>
      <c r="D279" s="4">
        <f t="shared" si="140"/>
        <v>55204.659126525825</v>
      </c>
      <c r="E279" s="4">
        <f t="shared" si="150"/>
        <v>26</v>
      </c>
      <c r="F279" s="4">
        <f t="shared" si="141"/>
        <v>55230.659126525825</v>
      </c>
      <c r="G279" s="26">
        <f>+'CU Resid Mensual'!C223</f>
        <v>14.218962084777935</v>
      </c>
      <c r="H279" s="26">
        <f>+'CU No Resid Mensual'!C223</f>
        <v>75.474985829332198</v>
      </c>
      <c r="I279" s="6">
        <f t="shared" si="145"/>
        <v>17.262485709646906</v>
      </c>
      <c r="J279" s="6">
        <f t="shared" si="149"/>
        <v>398.74679487179486</v>
      </c>
      <c r="K279" s="6">
        <f t="shared" si="148"/>
        <v>17.442070603165806</v>
      </c>
      <c r="L279" s="4">
        <f t="shared" si="136"/>
        <v>745952.33570470428</v>
      </c>
      <c r="M279" s="4">
        <f t="shared" si="136"/>
        <v>207017.3035728765</v>
      </c>
      <c r="N279" s="4">
        <f t="shared" si="142"/>
        <v>952969.63927758078</v>
      </c>
      <c r="O279" s="4">
        <f t="shared" si="146"/>
        <v>10367.416666666666</v>
      </c>
      <c r="P279" s="4">
        <f t="shared" si="143"/>
        <v>963337.0559442474</v>
      </c>
      <c r="BA279" s="22">
        <f t="shared" ref="BA279:BA342" si="151">YEAR(A279)</f>
        <v>2029</v>
      </c>
    </row>
    <row r="280" spans="1:53" x14ac:dyDescent="0.3">
      <c r="A280" s="13">
        <v>47330</v>
      </c>
      <c r="B280" s="16">
        <f>+Cl_Resid_Mensual!G224</f>
        <v>52527.415344151726</v>
      </c>
      <c r="C280" s="16">
        <f>+'Cl No Resid_Mensual'!C224</f>
        <v>2744.0362511052167</v>
      </c>
      <c r="D280" s="4">
        <f t="shared" si="140"/>
        <v>55271.451595256942</v>
      </c>
      <c r="E280" s="4">
        <f t="shared" si="150"/>
        <v>26</v>
      </c>
      <c r="F280" s="4">
        <f t="shared" si="141"/>
        <v>55297.451595256942</v>
      </c>
      <c r="G280" s="26">
        <f>+'CU Resid Mensual'!C224</f>
        <v>14.054377334422444</v>
      </c>
      <c r="H280" s="26">
        <f>+'CU No Resid Mensual'!C224</f>
        <v>73.448049834864932</v>
      </c>
      <c r="I280" s="6">
        <f t="shared" si="145"/>
        <v>17.0030675845166</v>
      </c>
      <c r="J280" s="6">
        <f t="shared" si="149"/>
        <v>398.74679487179486</v>
      </c>
      <c r="K280" s="6">
        <f t="shared" si="148"/>
        <v>17.182557536099118</v>
      </c>
      <c r="L280" s="4">
        <f t="shared" si="136"/>
        <v>738240.11564863974</v>
      </c>
      <c r="M280" s="4">
        <f t="shared" si="136"/>
        <v>201544.11131985189</v>
      </c>
      <c r="N280" s="4">
        <f t="shared" si="142"/>
        <v>939784.22696849168</v>
      </c>
      <c r="O280" s="4">
        <f t="shared" si="146"/>
        <v>10367.416666666666</v>
      </c>
      <c r="P280" s="4">
        <f t="shared" si="143"/>
        <v>950151.64363515831</v>
      </c>
      <c r="BA280" s="22">
        <f t="shared" si="151"/>
        <v>2029</v>
      </c>
    </row>
    <row r="281" spans="1:53" x14ac:dyDescent="0.3">
      <c r="A281" s="13">
        <v>47361</v>
      </c>
      <c r="B281" s="16">
        <f>+Cl_Resid_Mensual!G225</f>
        <v>52593.0313490056</v>
      </c>
      <c r="C281" s="16">
        <f>+'Cl No Resid_Mensual'!C225</f>
        <v>2745.1759504862953</v>
      </c>
      <c r="D281" s="4">
        <f t="shared" si="140"/>
        <v>55338.207299491893</v>
      </c>
      <c r="E281" s="4">
        <f t="shared" si="150"/>
        <v>26</v>
      </c>
      <c r="F281" s="4">
        <f t="shared" si="141"/>
        <v>55364.207299491893</v>
      </c>
      <c r="G281" s="26">
        <f>+'CU Resid Mensual'!C225</f>
        <v>14.030566782968029</v>
      </c>
      <c r="H281" s="26">
        <f>+'CU No Resid Mensual'!C225</f>
        <v>73.08672122986502</v>
      </c>
      <c r="I281" s="6">
        <f t="shared" si="145"/>
        <v>16.960179844671142</v>
      </c>
      <c r="J281" s="6">
        <f t="shared" si="149"/>
        <v>398.74679487179486</v>
      </c>
      <c r="K281" s="6">
        <f t="shared" si="148"/>
        <v>17.139473516068044</v>
      </c>
      <c r="L281" s="4">
        <f t="shared" si="136"/>
        <v>737910.03866095422</v>
      </c>
      <c r="M281" s="4">
        <f t="shared" si="136"/>
        <v>200635.90942012161</v>
      </c>
      <c r="N281" s="4">
        <f t="shared" si="142"/>
        <v>938545.9480810758</v>
      </c>
      <c r="O281" s="4">
        <f t="shared" si="146"/>
        <v>10367.416666666666</v>
      </c>
      <c r="P281" s="4">
        <f t="shared" si="143"/>
        <v>948913.36474774242</v>
      </c>
      <c r="BA281" s="22">
        <f t="shared" si="151"/>
        <v>2029</v>
      </c>
    </row>
    <row r="282" spans="1:53" x14ac:dyDescent="0.3">
      <c r="A282" s="13">
        <v>47391</v>
      </c>
      <c r="B282" s="16">
        <f>+Cl_Resid_Mensual!G226</f>
        <v>52656.530708541599</v>
      </c>
      <c r="C282" s="16">
        <f>+'Cl No Resid_Mensual'!C226</f>
        <v>2746.27888537121</v>
      </c>
      <c r="D282" s="4">
        <f t="shared" si="140"/>
        <v>55402.809593912811</v>
      </c>
      <c r="E282" s="4">
        <f t="shared" si="150"/>
        <v>26</v>
      </c>
      <c r="F282" s="4">
        <f t="shared" si="141"/>
        <v>55428.809593912811</v>
      </c>
      <c r="G282" s="26">
        <f>+'CU Resid Mensual'!C226</f>
        <v>14.21271921734488</v>
      </c>
      <c r="H282" s="26">
        <f>+'CU No Resid Mensual'!C226</f>
        <v>75.268190841114745</v>
      </c>
      <c r="I282" s="6">
        <f t="shared" si="145"/>
        <v>17.239196643052239</v>
      </c>
      <c r="J282" s="6">
        <f t="shared" si="149"/>
        <v>398.74679487179486</v>
      </c>
      <c r="K282" s="6">
        <f t="shared" si="148"/>
        <v>17.418150469169344</v>
      </c>
      <c r="L282" s="4">
        <f t="shared" si="136"/>
        <v>748392.48592000001</v>
      </c>
      <c r="M282" s="4">
        <f t="shared" si="136"/>
        <v>206707.44324704411</v>
      </c>
      <c r="N282" s="4">
        <f t="shared" si="142"/>
        <v>955099.92916704412</v>
      </c>
      <c r="O282" s="4">
        <f t="shared" si="146"/>
        <v>10367.416666666666</v>
      </c>
      <c r="P282" s="4">
        <f t="shared" si="143"/>
        <v>965467.34583371074</v>
      </c>
      <c r="BA282" s="22">
        <f t="shared" si="151"/>
        <v>2029</v>
      </c>
    </row>
    <row r="283" spans="1:53" x14ac:dyDescent="0.3">
      <c r="A283" s="13">
        <v>47422</v>
      </c>
      <c r="B283" s="16">
        <f>+Cl_Resid_Mensual!G227</f>
        <v>52722.146713395472</v>
      </c>
      <c r="C283" s="16">
        <f>+'Cl No Resid_Mensual'!C227</f>
        <v>2747.4553492484529</v>
      </c>
      <c r="D283" s="4">
        <f t="shared" si="140"/>
        <v>55469.602062643928</v>
      </c>
      <c r="E283" s="4">
        <f t="shared" si="150"/>
        <v>26</v>
      </c>
      <c r="F283" s="4">
        <f t="shared" si="141"/>
        <v>55495.602062643928</v>
      </c>
      <c r="G283" s="26">
        <f>+'CU Resid Mensual'!C227</f>
        <v>14.476329011290144</v>
      </c>
      <c r="H283" s="26">
        <f>+'CU No Resid Mensual'!C227</f>
        <v>74.198283377906307</v>
      </c>
      <c r="I283" s="6">
        <f t="shared" si="145"/>
        <v>17.434406893421439</v>
      </c>
      <c r="J283" s="6">
        <f t="shared" si="149"/>
        <v>398.74679487179486</v>
      </c>
      <c r="K283" s="6">
        <f t="shared" si="148"/>
        <v>17.613053880190709</v>
      </c>
      <c r="L283" s="4">
        <f t="shared" si="136"/>
        <v>763223.14200462215</v>
      </c>
      <c r="M283" s="4">
        <f t="shared" si="136"/>
        <v>203856.47057168125</v>
      </c>
      <c r="N283" s="4">
        <f t="shared" si="142"/>
        <v>967079.61257630342</v>
      </c>
      <c r="O283" s="4">
        <f t="shared" si="146"/>
        <v>10367.416666666666</v>
      </c>
      <c r="P283" s="4">
        <f t="shared" si="143"/>
        <v>977447.02924297005</v>
      </c>
      <c r="BA283" s="22">
        <f t="shared" si="151"/>
        <v>2029</v>
      </c>
    </row>
    <row r="284" spans="1:53" x14ac:dyDescent="0.3">
      <c r="A284" s="13">
        <v>47452</v>
      </c>
      <c r="B284" s="16">
        <f>+Cl_Resid_Mensual!G228</f>
        <v>52785.646072931471</v>
      </c>
      <c r="C284" s="16">
        <f>+'Cl No Resid_Mensual'!C228</f>
        <v>2748.5582841333676</v>
      </c>
      <c r="D284" s="4">
        <f t="shared" si="140"/>
        <v>55534.204357064838</v>
      </c>
      <c r="E284" s="4">
        <f t="shared" si="150"/>
        <v>26</v>
      </c>
      <c r="F284" s="4">
        <f t="shared" si="141"/>
        <v>55560.204357064838</v>
      </c>
      <c r="G284" s="26">
        <f>+'CU Resid Mensual'!C228</f>
        <v>14.787543973249903</v>
      </c>
      <c r="H284" s="26">
        <f>+'CU No Resid Mensual'!C228</f>
        <v>73.47024583964145</v>
      </c>
      <c r="I284" s="6">
        <f t="shared" si="145"/>
        <v>17.691931066169154</v>
      </c>
      <c r="J284" s="6">
        <f t="shared" si="149"/>
        <v>398.74679487179486</v>
      </c>
      <c r="K284" s="6">
        <f t="shared" si="148"/>
        <v>17.870249820997248</v>
      </c>
      <c r="L284" s="4">
        <f t="shared" si="136"/>
        <v>780570.06245988025</v>
      </c>
      <c r="M284" s="4">
        <f t="shared" si="136"/>
        <v>201937.25283986158</v>
      </c>
      <c r="N284" s="4">
        <f t="shared" si="142"/>
        <v>982507.31529974181</v>
      </c>
      <c r="O284" s="4">
        <f t="shared" si="146"/>
        <v>10367.416666666666</v>
      </c>
      <c r="P284" s="4">
        <f t="shared" si="143"/>
        <v>992874.73196640844</v>
      </c>
      <c r="BA284" s="22">
        <f t="shared" si="151"/>
        <v>2029</v>
      </c>
    </row>
    <row r="285" spans="1:53" x14ac:dyDescent="0.3">
      <c r="A285" s="19">
        <v>47483</v>
      </c>
      <c r="B285" s="20">
        <f>+Cl_Resid_Mensual!G229</f>
        <v>52851.262077785344</v>
      </c>
      <c r="C285" s="20">
        <f>+'Cl No Resid_Mensual'!C229</f>
        <v>2749.73474801061</v>
      </c>
      <c r="D285" s="20">
        <f t="shared" si="140"/>
        <v>55600.996825795955</v>
      </c>
      <c r="E285" s="20">
        <f>+E284</f>
        <v>26</v>
      </c>
      <c r="F285" s="20">
        <f t="shared" si="141"/>
        <v>55626.996825795955</v>
      </c>
      <c r="G285" s="24">
        <f>+'CU Resid Mensual'!C229</f>
        <v>15.149624300859893</v>
      </c>
      <c r="H285" s="24">
        <f>+'CU No Resid Mensual'!C229</f>
        <v>78.084375980887543</v>
      </c>
      <c r="I285" s="24">
        <f t="shared" si="145"/>
        <v>18.262048239844081</v>
      </c>
      <c r="J285" s="24">
        <f t="shared" si="149"/>
        <v>398.74679487179486</v>
      </c>
      <c r="K285" s="24">
        <f t="shared" si="148"/>
        <v>18.439886411539934</v>
      </c>
      <c r="L285" s="20">
        <f t="shared" si="136"/>
        <v>800676.76430473174</v>
      </c>
      <c r="M285" s="20">
        <f t="shared" si="136"/>
        <v>214711.32191137155</v>
      </c>
      <c r="N285" s="20">
        <f t="shared" si="142"/>
        <v>1015388.0862161033</v>
      </c>
      <c r="O285" s="20">
        <f t="shared" si="146"/>
        <v>10367.416666666666</v>
      </c>
      <c r="P285" s="20">
        <f t="shared" si="143"/>
        <v>1025755.5028827699</v>
      </c>
      <c r="BA285" s="22">
        <f t="shared" si="151"/>
        <v>2029</v>
      </c>
    </row>
    <row r="286" spans="1:53" x14ac:dyDescent="0.3">
      <c r="A286" s="13">
        <v>47514</v>
      </c>
      <c r="B286" s="16">
        <f>+Cl_Resid_Mensual!G230</f>
        <v>52916.878082639218</v>
      </c>
      <c r="C286" s="16">
        <f>+'Cl No Resid_Mensual'!C230</f>
        <v>2750.8744473916886</v>
      </c>
      <c r="D286" s="4">
        <f t="shared" si="140"/>
        <v>55667.752530030906</v>
      </c>
      <c r="E286" s="4">
        <f>+E285</f>
        <v>26</v>
      </c>
      <c r="F286" s="4">
        <f t="shared" si="141"/>
        <v>55693.752530030906</v>
      </c>
      <c r="G286" s="26">
        <f>+'CU Resid Mensual'!C230</f>
        <v>16.433979596136801</v>
      </c>
      <c r="H286" s="26">
        <f>+'CU No Resid Mensual'!C230</f>
        <v>82.302998577752533</v>
      </c>
      <c r="I286" s="6">
        <f t="shared" si="145"/>
        <v>19.688959237959683</v>
      </c>
      <c r="J286" s="6">
        <f t="shared" si="149"/>
        <v>398.74679487179486</v>
      </c>
      <c r="K286" s="6">
        <f t="shared" si="148"/>
        <v>19.865918111778889</v>
      </c>
      <c r="L286" s="4">
        <f t="shared" si="136"/>
        <v>869634.89470135164</v>
      </c>
      <c r="M286" s="4">
        <f t="shared" si="136"/>
        <v>226405.21573125393</v>
      </c>
      <c r="N286" s="4">
        <f t="shared" si="142"/>
        <v>1096040.1104326055</v>
      </c>
      <c r="O286" s="4">
        <f t="shared" si="146"/>
        <v>10367.416666666666</v>
      </c>
      <c r="P286" s="4">
        <f t="shared" si="143"/>
        <v>1106407.5270992722</v>
      </c>
      <c r="BA286" s="22">
        <f t="shared" si="151"/>
        <v>2030</v>
      </c>
    </row>
    <row r="287" spans="1:53" x14ac:dyDescent="0.3">
      <c r="A287" s="13">
        <v>47542</v>
      </c>
      <c r="B287" s="16">
        <f>+Cl_Resid_Mensual!G231</f>
        <v>52976.144151539484</v>
      </c>
      <c r="C287" s="16">
        <f>+'Cl No Resid_Mensual'!C231</f>
        <v>2751.903853284276</v>
      </c>
      <c r="D287" s="4">
        <f t="shared" si="140"/>
        <v>55728.048004823759</v>
      </c>
      <c r="E287" s="4">
        <f t="shared" ref="E287:E296" si="152">+E286</f>
        <v>26</v>
      </c>
      <c r="F287" s="4">
        <f t="shared" si="141"/>
        <v>55754.048004823759</v>
      </c>
      <c r="G287" s="26">
        <f>+'CU Resid Mensual'!C231</f>
        <v>16.668202323054807</v>
      </c>
      <c r="H287" s="26">
        <f>+'CU No Resid Mensual'!C231</f>
        <v>84.937968365845308</v>
      </c>
      <c r="I287" s="6">
        <f t="shared" si="145"/>
        <v>20.039428105441967</v>
      </c>
      <c r="J287" s="6">
        <f t="shared" si="149"/>
        <v>398.74679487179486</v>
      </c>
      <c r="K287" s="6">
        <f t="shared" si="148"/>
        <v>20.216032170766038</v>
      </c>
      <c r="L287" s="4">
        <f t="shared" ref="L287:M333" si="153">B287*G287</f>
        <v>883017.08901317674</v>
      </c>
      <c r="M287" s="4">
        <f t="shared" si="153"/>
        <v>233741.12243610763</v>
      </c>
      <c r="N287" s="4">
        <f t="shared" si="142"/>
        <v>1116758.2114492843</v>
      </c>
      <c r="O287" s="4">
        <f t="shared" si="146"/>
        <v>10367.416666666666</v>
      </c>
      <c r="P287" s="4">
        <f t="shared" si="143"/>
        <v>1127125.6281159511</v>
      </c>
      <c r="BA287" s="22">
        <f t="shared" si="151"/>
        <v>2030</v>
      </c>
    </row>
    <row r="288" spans="1:53" x14ac:dyDescent="0.3">
      <c r="A288" s="13">
        <v>47573</v>
      </c>
      <c r="B288" s="16">
        <f>+Cl_Resid_Mensual!G232</f>
        <v>53041.760156393357</v>
      </c>
      <c r="C288" s="16">
        <f>+'Cl No Resid_Mensual'!C232</f>
        <v>2753.1538461538462</v>
      </c>
      <c r="D288" s="4">
        <f t="shared" si="140"/>
        <v>55794.914002547201</v>
      </c>
      <c r="E288" s="4">
        <f t="shared" si="152"/>
        <v>26</v>
      </c>
      <c r="F288" s="4">
        <f t="shared" si="141"/>
        <v>55820.914002547201</v>
      </c>
      <c r="G288" s="26">
        <f>+'CU Resid Mensual'!C232</f>
        <v>15.700745200659647</v>
      </c>
      <c r="H288" s="26">
        <f>+'CU No Resid Mensual'!C232</f>
        <v>84.223742679842928</v>
      </c>
      <c r="I288" s="6">
        <f t="shared" si="145"/>
        <v>19.081955790054788</v>
      </c>
      <c r="J288" s="6">
        <f t="shared" si="149"/>
        <v>398.74679487179486</v>
      </c>
      <c r="K288" s="6">
        <f t="shared" si="148"/>
        <v>19.258794274205638</v>
      </c>
      <c r="L288" s="4">
        <f t="shared" si="153"/>
        <v>832795.16121003311</v>
      </c>
      <c r="M288" s="4">
        <f t="shared" si="153"/>
        <v>231880.92109648141</v>
      </c>
      <c r="N288" s="4">
        <f t="shared" si="142"/>
        <v>1064676.0823065145</v>
      </c>
      <c r="O288" s="4">
        <f t="shared" ref="O288:O333" si="154">E288*J288</f>
        <v>10367.416666666666</v>
      </c>
      <c r="P288" s="4">
        <f t="shared" si="143"/>
        <v>1075043.4989731812</v>
      </c>
      <c r="BA288" s="22">
        <f t="shared" si="151"/>
        <v>2030</v>
      </c>
    </row>
    <row r="289" spans="1:53" x14ac:dyDescent="0.3">
      <c r="A289" s="13">
        <v>47603</v>
      </c>
      <c r="B289" s="16">
        <f>+Cl_Resid_Mensual!G233</f>
        <v>53105.259515929356</v>
      </c>
      <c r="C289" s="16">
        <f>+'Cl No Resid_Mensual'!C233</f>
        <v>2754.2567810387609</v>
      </c>
      <c r="D289" s="4">
        <f t="shared" si="140"/>
        <v>55859.516296968119</v>
      </c>
      <c r="E289" s="4">
        <f t="shared" si="152"/>
        <v>26</v>
      </c>
      <c r="F289" s="4">
        <f t="shared" si="141"/>
        <v>55885.516296968119</v>
      </c>
      <c r="G289" s="26">
        <f>+'CU Resid Mensual'!C233</f>
        <v>15.55731099995082</v>
      </c>
      <c r="H289" s="26">
        <f>+'CU No Resid Mensual'!C233</f>
        <v>83.319534720896513</v>
      </c>
      <c r="I289" s="6">
        <f t="shared" si="145"/>
        <v>18.898452788387861</v>
      </c>
      <c r="J289" s="6">
        <f t="shared" si="149"/>
        <v>398.74679487179486</v>
      </c>
      <c r="K289" s="6">
        <f t="shared" si="148"/>
        <v>19.075172223915462</v>
      </c>
      <c r="L289" s="4">
        <f t="shared" si="153"/>
        <v>826175.03802241071</v>
      </c>
      <c r="M289" s="4">
        <f t="shared" si="153"/>
        <v>229483.39349802371</v>
      </c>
      <c r="N289" s="4">
        <f t="shared" si="142"/>
        <v>1055658.4315204343</v>
      </c>
      <c r="O289" s="4">
        <f t="shared" si="154"/>
        <v>10367.416666666666</v>
      </c>
      <c r="P289" s="4">
        <f t="shared" si="143"/>
        <v>1066025.8481871011</v>
      </c>
      <c r="BA289" s="22">
        <f t="shared" si="151"/>
        <v>2030</v>
      </c>
    </row>
    <row r="290" spans="1:53" x14ac:dyDescent="0.3">
      <c r="A290" s="13">
        <v>47634</v>
      </c>
      <c r="B290" s="16">
        <f>+Cl_Resid_Mensual!G234</f>
        <v>53170.875520783229</v>
      </c>
      <c r="C290" s="16">
        <f>+'Cl No Resid_Mensual'!C234</f>
        <v>2755.4332449160033</v>
      </c>
      <c r="D290" s="4">
        <f t="shared" si="140"/>
        <v>55926.308765699236</v>
      </c>
      <c r="E290" s="4">
        <f t="shared" si="152"/>
        <v>26</v>
      </c>
      <c r="F290" s="4">
        <f t="shared" si="141"/>
        <v>55952.308765699236</v>
      </c>
      <c r="G290" s="26">
        <f>+'CU Resid Mensual'!C234</f>
        <v>15.010284602770771</v>
      </c>
      <c r="H290" s="26">
        <f>+'CU No Resid Mensual'!C234</f>
        <v>77.895728181997868</v>
      </c>
      <c r="I290" s="6">
        <f t="shared" si="145"/>
        <v>18.108587453141723</v>
      </c>
      <c r="J290" s="6">
        <f t="shared" si="149"/>
        <v>398.74679487179486</v>
      </c>
      <c r="K290" s="6">
        <f t="shared" si="148"/>
        <v>18.285462967507485</v>
      </c>
      <c r="L290" s="4">
        <f t="shared" si="153"/>
        <v>798109.97414545377</v>
      </c>
      <c r="M290" s="4">
        <f t="shared" si="153"/>
        <v>214636.47906961734</v>
      </c>
      <c r="N290" s="4">
        <f t="shared" si="142"/>
        <v>1012746.4532150711</v>
      </c>
      <c r="O290" s="4">
        <f t="shared" si="154"/>
        <v>10367.416666666666</v>
      </c>
      <c r="P290" s="4">
        <f t="shared" si="143"/>
        <v>1023113.8698817377</v>
      </c>
      <c r="BA290" s="22">
        <f t="shared" si="151"/>
        <v>2030</v>
      </c>
    </row>
    <row r="291" spans="1:53" x14ac:dyDescent="0.3">
      <c r="A291" s="13">
        <v>47664</v>
      </c>
      <c r="B291" s="16">
        <f>+Cl_Resid_Mensual!G235</f>
        <v>53234.374880319228</v>
      </c>
      <c r="C291" s="16">
        <f>+'Cl No Resid_Mensual'!C235</f>
        <v>2756.5361798009185</v>
      </c>
      <c r="D291" s="4">
        <f t="shared" si="140"/>
        <v>55990.911060120146</v>
      </c>
      <c r="E291" s="4">
        <f t="shared" si="152"/>
        <v>26</v>
      </c>
      <c r="F291" s="4">
        <f t="shared" si="141"/>
        <v>56016.911060120146</v>
      </c>
      <c r="G291" s="26">
        <f>+'CU Resid Mensual'!C235</f>
        <v>14.327785788834284</v>
      </c>
      <c r="H291" s="26">
        <f>+'CU No Resid Mensual'!C235</f>
        <v>74.901860725653606</v>
      </c>
      <c r="I291" s="6">
        <f t="shared" si="145"/>
        <v>17.309959608832063</v>
      </c>
      <c r="J291" s="6">
        <f t="shared" si="149"/>
        <v>398.74679487179486</v>
      </c>
      <c r="K291" s="6">
        <f t="shared" si="148"/>
        <v>17.48700181857107</v>
      </c>
      <c r="L291" s="4">
        <f t="shared" si="153"/>
        <v>762730.7198877146</v>
      </c>
      <c r="M291" s="4">
        <f t="shared" si="153"/>
        <v>206469.68902467363</v>
      </c>
      <c r="N291" s="4">
        <f t="shared" si="142"/>
        <v>969200.40891238826</v>
      </c>
      <c r="O291" s="4">
        <f t="shared" si="154"/>
        <v>10367.416666666666</v>
      </c>
      <c r="P291" s="4">
        <f t="shared" si="143"/>
        <v>979567.82557905489</v>
      </c>
      <c r="BA291" s="22">
        <f t="shared" si="151"/>
        <v>2030</v>
      </c>
    </row>
    <row r="292" spans="1:53" x14ac:dyDescent="0.3">
      <c r="A292" s="13">
        <v>47695</v>
      </c>
      <c r="B292" s="16">
        <f>+Cl_Resid_Mensual!G236</f>
        <v>53299.990885173102</v>
      </c>
      <c r="C292" s="16">
        <f>+'Cl No Resid_Mensual'!C236</f>
        <v>2757.7126436781609</v>
      </c>
      <c r="D292" s="4">
        <f t="shared" si="140"/>
        <v>56057.703528851263</v>
      </c>
      <c r="E292" s="4">
        <f t="shared" si="152"/>
        <v>26</v>
      </c>
      <c r="F292" s="4">
        <f t="shared" si="141"/>
        <v>56083.703528851263</v>
      </c>
      <c r="G292" s="26">
        <f>+'CU Resid Mensual'!C236</f>
        <v>14.163201038478793</v>
      </c>
      <c r="H292" s="26">
        <f>+'CU No Resid Mensual'!C236</f>
        <v>72.87492473118634</v>
      </c>
      <c r="I292" s="6">
        <f t="shared" si="145"/>
        <v>17.051476022419006</v>
      </c>
      <c r="J292" s="6">
        <f t="shared" si="149"/>
        <v>398.74679487179486</v>
      </c>
      <c r="K292" s="6">
        <f t="shared" si="148"/>
        <v>17.228427216182066</v>
      </c>
      <c r="L292" s="4">
        <f t="shared" si="153"/>
        <v>754898.48625579383</v>
      </c>
      <c r="M292" s="4">
        <f t="shared" si="153"/>
        <v>200968.10133828688</v>
      </c>
      <c r="N292" s="4">
        <f t="shared" si="142"/>
        <v>955866.58759408072</v>
      </c>
      <c r="O292" s="4">
        <f t="shared" si="154"/>
        <v>10367.416666666666</v>
      </c>
      <c r="P292" s="4">
        <f t="shared" si="143"/>
        <v>966234.00426074734</v>
      </c>
      <c r="BA292" s="22">
        <f t="shared" si="151"/>
        <v>2030</v>
      </c>
    </row>
    <row r="293" spans="1:53" x14ac:dyDescent="0.3">
      <c r="A293" s="13">
        <v>47726</v>
      </c>
      <c r="B293" s="16">
        <f>+Cl_Resid_Mensual!G237</f>
        <v>53365.606890026975</v>
      </c>
      <c r="C293" s="16">
        <f>+'Cl No Resid_Mensual'!C237</f>
        <v>2758.8523430592395</v>
      </c>
      <c r="D293" s="4">
        <f t="shared" si="140"/>
        <v>56124.459233086214</v>
      </c>
      <c r="E293" s="4">
        <f t="shared" si="152"/>
        <v>26</v>
      </c>
      <c r="F293" s="4">
        <f t="shared" si="141"/>
        <v>56150.459233086214</v>
      </c>
      <c r="G293" s="26">
        <f>+'CU Resid Mensual'!C237</f>
        <v>14.139390487024377</v>
      </c>
      <c r="H293" s="26">
        <f>+'CU No Resid Mensual'!C237</f>
        <v>72.513596126186428</v>
      </c>
      <c r="I293" s="6">
        <f t="shared" si="145"/>
        <v>17.008831301286783</v>
      </c>
      <c r="J293" s="6">
        <f t="shared" si="149"/>
        <v>398.74679487179486</v>
      </c>
      <c r="K293" s="6">
        <f t="shared" si="148"/>
        <v>17.185591869025558</v>
      </c>
      <c r="L293" s="4">
        <f t="shared" si="153"/>
        <v>754557.15439513</v>
      </c>
      <c r="M293" s="4">
        <f t="shared" si="153"/>
        <v>200054.30457638082</v>
      </c>
      <c r="N293" s="4">
        <f t="shared" si="142"/>
        <v>954611.45897151087</v>
      </c>
      <c r="O293" s="4">
        <f t="shared" si="154"/>
        <v>10367.416666666666</v>
      </c>
      <c r="P293" s="4">
        <f t="shared" si="143"/>
        <v>964978.8756381775</v>
      </c>
      <c r="BA293" s="22">
        <f t="shared" si="151"/>
        <v>2030</v>
      </c>
    </row>
    <row r="294" spans="1:53" x14ac:dyDescent="0.3">
      <c r="A294" s="13">
        <v>47756</v>
      </c>
      <c r="B294" s="16">
        <f>+Cl_Resid_Mensual!G238</f>
        <v>53429.106249562974</v>
      </c>
      <c r="C294" s="16">
        <f>+'Cl No Resid_Mensual'!C238</f>
        <v>2759.9552779441547</v>
      </c>
      <c r="D294" s="4">
        <f t="shared" si="140"/>
        <v>56189.061527507132</v>
      </c>
      <c r="E294" s="4">
        <f t="shared" si="152"/>
        <v>26</v>
      </c>
      <c r="F294" s="4">
        <f t="shared" si="141"/>
        <v>56215.061527507132</v>
      </c>
      <c r="G294" s="26">
        <f>+'CU Resid Mensual'!C238</f>
        <v>14.321542921401228</v>
      </c>
      <c r="H294" s="26">
        <f>+'CU No Resid Mensual'!C238</f>
        <v>74.695065737436153</v>
      </c>
      <c r="I294" s="6">
        <f t="shared" si="145"/>
        <v>17.287035108214585</v>
      </c>
      <c r="J294" s="6">
        <f t="shared" si="149"/>
        <v>398.74679487179486</v>
      </c>
      <c r="K294" s="6">
        <f t="shared" si="148"/>
        <v>17.463463870975968</v>
      </c>
      <c r="L294" s="4">
        <f t="shared" si="153"/>
        <v>765187.23840522277</v>
      </c>
      <c r="M294" s="4">
        <f t="shared" si="153"/>
        <v>206155.04091842251</v>
      </c>
      <c r="N294" s="4">
        <f t="shared" si="142"/>
        <v>971342.27932364529</v>
      </c>
      <c r="O294" s="4">
        <f t="shared" si="154"/>
        <v>10367.416666666666</v>
      </c>
      <c r="P294" s="4">
        <f t="shared" si="143"/>
        <v>981709.69599031191</v>
      </c>
      <c r="BA294" s="22">
        <f t="shared" si="151"/>
        <v>2030</v>
      </c>
    </row>
    <row r="295" spans="1:53" x14ac:dyDescent="0.3">
      <c r="A295" s="13">
        <v>47787</v>
      </c>
      <c r="B295" s="16">
        <f>+Cl_Resid_Mensual!G239</f>
        <v>53494.722254416847</v>
      </c>
      <c r="C295" s="16">
        <f>+'Cl No Resid_Mensual'!C239</f>
        <v>2761.1317418213971</v>
      </c>
      <c r="D295" s="4">
        <f t="shared" si="140"/>
        <v>56255.853996238242</v>
      </c>
      <c r="E295" s="4">
        <f t="shared" si="152"/>
        <v>26</v>
      </c>
      <c r="F295" s="4">
        <f t="shared" si="141"/>
        <v>56281.853996238242</v>
      </c>
      <c r="G295" s="26">
        <f>+'CU Resid Mensual'!C239</f>
        <v>14.585152715346492</v>
      </c>
      <c r="H295" s="26">
        <f>+'CU No Resid Mensual'!C239</f>
        <v>73.625158274227715</v>
      </c>
      <c r="I295" s="6">
        <f t="shared" si="145"/>
        <v>17.482935289171419</v>
      </c>
      <c r="J295" s="6">
        <f t="shared" si="149"/>
        <v>398.74679487179486</v>
      </c>
      <c r="K295" s="6">
        <f t="shared" si="148"/>
        <v>17.659064176997518</v>
      </c>
      <c r="L295" s="4">
        <f t="shared" si="153"/>
        <v>780228.69354571425</v>
      </c>
      <c r="M295" s="4">
        <f t="shared" si="153"/>
        <v>203288.7615075944</v>
      </c>
      <c r="N295" s="4">
        <f t="shared" si="142"/>
        <v>983517.45505330863</v>
      </c>
      <c r="O295" s="4">
        <f t="shared" si="154"/>
        <v>10367.416666666666</v>
      </c>
      <c r="P295" s="4">
        <f t="shared" si="143"/>
        <v>993884.87171997526</v>
      </c>
      <c r="BA295" s="22">
        <f t="shared" si="151"/>
        <v>2030</v>
      </c>
    </row>
    <row r="296" spans="1:53" x14ac:dyDescent="0.3">
      <c r="A296" s="13">
        <v>47817</v>
      </c>
      <c r="B296" s="16">
        <f>+Cl_Resid_Mensual!G240</f>
        <v>53558.221613952846</v>
      </c>
      <c r="C296" s="16">
        <f>+'Cl No Resid_Mensual'!C240</f>
        <v>2762.2346767063118</v>
      </c>
      <c r="D296" s="4">
        <f t="shared" si="140"/>
        <v>56320.45629065916</v>
      </c>
      <c r="E296" s="4">
        <f t="shared" si="152"/>
        <v>26</v>
      </c>
      <c r="F296" s="4">
        <f t="shared" si="141"/>
        <v>56346.45629065916</v>
      </c>
      <c r="G296" s="26">
        <f>+'CU Resid Mensual'!C240</f>
        <v>14.896367677306252</v>
      </c>
      <c r="H296" s="26">
        <f>+'CU No Resid Mensual'!C240</f>
        <v>72.897120735962858</v>
      </c>
      <c r="I296" s="6">
        <f t="shared" si="145"/>
        <v>17.741012446284664</v>
      </c>
      <c r="J296" s="6">
        <f t="shared" si="149"/>
        <v>398.74679487179486</v>
      </c>
      <c r="K296" s="6">
        <f t="shared" si="148"/>
        <v>17.91682031416482</v>
      </c>
      <c r="L296" s="4">
        <f t="shared" si="153"/>
        <v>797822.9613040922</v>
      </c>
      <c r="M296" s="4">
        <f t="shared" si="153"/>
        <v>201358.95472892333</v>
      </c>
      <c r="N296" s="4">
        <f t="shared" si="142"/>
        <v>999181.91603301559</v>
      </c>
      <c r="O296" s="4">
        <f t="shared" si="154"/>
        <v>10367.416666666666</v>
      </c>
      <c r="P296" s="4">
        <f t="shared" si="143"/>
        <v>1009549.3326996822</v>
      </c>
      <c r="BA296" s="22">
        <f t="shared" si="151"/>
        <v>2030</v>
      </c>
    </row>
    <row r="297" spans="1:53" x14ac:dyDescent="0.3">
      <c r="A297" s="19">
        <v>47848</v>
      </c>
      <c r="B297" s="20">
        <f>+Cl_Resid_Mensual!G241</f>
        <v>53623.83761880672</v>
      </c>
      <c r="C297" s="20">
        <f>+'Cl No Resid_Mensual'!C241</f>
        <v>2763.4111405835542</v>
      </c>
      <c r="D297" s="20">
        <f t="shared" si="140"/>
        <v>56387.248759390277</v>
      </c>
      <c r="E297" s="20">
        <f>+E296</f>
        <v>26</v>
      </c>
      <c r="F297" s="20">
        <f t="shared" si="141"/>
        <v>56413.248759390277</v>
      </c>
      <c r="G297" s="24">
        <f>+'CU Resid Mensual'!C241</f>
        <v>15.258448004916241</v>
      </c>
      <c r="H297" s="24">
        <f>+'CU No Resid Mensual'!C241</f>
        <v>77.511250877208951</v>
      </c>
      <c r="I297" s="24">
        <f t="shared" si="145"/>
        <v>18.30931664587289</v>
      </c>
      <c r="J297" s="24">
        <f t="shared" si="149"/>
        <v>398.74679487179486</v>
      </c>
      <c r="K297" s="24">
        <f t="shared" si="148"/>
        <v>18.484654437108098</v>
      </c>
      <c r="L297" s="20">
        <f t="shared" si="153"/>
        <v>818216.53813063388</v>
      </c>
      <c r="M297" s="20">
        <f t="shared" si="153"/>
        <v>214195.45419464601</v>
      </c>
      <c r="N297" s="20">
        <f t="shared" si="142"/>
        <v>1032411.9923252799</v>
      </c>
      <c r="O297" s="20">
        <f t="shared" si="154"/>
        <v>10367.416666666666</v>
      </c>
      <c r="P297" s="20">
        <f t="shared" si="143"/>
        <v>1042779.4089919465</v>
      </c>
      <c r="BA297" s="22">
        <f t="shared" si="151"/>
        <v>2030</v>
      </c>
    </row>
    <row r="298" spans="1:53" x14ac:dyDescent="0.3">
      <c r="A298" s="13">
        <v>47879</v>
      </c>
      <c r="B298" s="16">
        <f>+Cl_Resid_Mensual!G242</f>
        <v>53689.453623660593</v>
      </c>
      <c r="C298" s="16">
        <f>+'Cl No Resid_Mensual'!C242</f>
        <v>2764.5508399646333</v>
      </c>
      <c r="D298" s="4">
        <f t="shared" si="140"/>
        <v>56454.004463625228</v>
      </c>
      <c r="E298" s="4">
        <f>+E297</f>
        <v>26</v>
      </c>
      <c r="F298" s="4">
        <f t="shared" si="141"/>
        <v>56480.004463625228</v>
      </c>
      <c r="G298" s="26">
        <f>+'CU Resid Mensual'!C242</f>
        <v>16.54280330019315</v>
      </c>
      <c r="H298" s="26">
        <f>+'CU No Resid Mensual'!C242</f>
        <v>81.729873474073941</v>
      </c>
      <c r="I298" s="6">
        <f t="shared" si="145"/>
        <v>19.73501209594211</v>
      </c>
      <c r="J298" s="6">
        <f t="shared" si="149"/>
        <v>398.74679487179486</v>
      </c>
      <c r="K298" s="6">
        <f t="shared" si="148"/>
        <v>19.909486344762659</v>
      </c>
      <c r="L298" s="4">
        <f t="shared" si="153"/>
        <v>888174.07059105951</v>
      </c>
      <c r="M298" s="4">
        <f t="shared" si="153"/>
        <v>225946.39036295432</v>
      </c>
      <c r="N298" s="4">
        <f t="shared" si="142"/>
        <v>1114120.4609540137</v>
      </c>
      <c r="O298" s="4">
        <f t="shared" si="154"/>
        <v>10367.416666666666</v>
      </c>
      <c r="P298" s="4">
        <f t="shared" si="143"/>
        <v>1124487.8776206805</v>
      </c>
      <c r="BA298" s="22">
        <f t="shared" si="151"/>
        <v>2031</v>
      </c>
    </row>
    <row r="299" spans="1:53" x14ac:dyDescent="0.3">
      <c r="A299" s="13">
        <v>47907</v>
      </c>
      <c r="B299" s="16">
        <f>+Cl_Resid_Mensual!G243</f>
        <v>53748.719692560859</v>
      </c>
      <c r="C299" s="16">
        <f>+'Cl No Resid_Mensual'!C243</f>
        <v>2765.5802458572202</v>
      </c>
      <c r="D299" s="4">
        <f t="shared" si="140"/>
        <v>56514.29993841808</v>
      </c>
      <c r="E299" s="4">
        <f t="shared" ref="E299:E308" si="155">+E298</f>
        <v>26</v>
      </c>
      <c r="F299" s="4">
        <f t="shared" si="141"/>
        <v>56540.29993841808</v>
      </c>
      <c r="G299" s="26">
        <f>+'CU Resid Mensual'!C243</f>
        <v>16.777026027111155</v>
      </c>
      <c r="H299" s="26">
        <f>+'CU No Resid Mensual'!C243</f>
        <v>84.364843262166715</v>
      </c>
      <c r="I299" s="6">
        <f t="shared" si="145"/>
        <v>20.084499222560062</v>
      </c>
      <c r="J299" s="6">
        <f t="shared" si="149"/>
        <v>398.74679487179486</v>
      </c>
      <c r="K299" s="6">
        <f t="shared" si="148"/>
        <v>20.258626697964392</v>
      </c>
      <c r="L299" s="4">
        <f t="shared" si="153"/>
        <v>901743.66920599539</v>
      </c>
      <c r="M299" s="4">
        <f t="shared" si="153"/>
        <v>233317.74397068887</v>
      </c>
      <c r="N299" s="4">
        <f t="shared" si="142"/>
        <v>1135061.4131766842</v>
      </c>
      <c r="O299" s="4">
        <f t="shared" si="154"/>
        <v>10367.416666666666</v>
      </c>
      <c r="P299" s="4">
        <f t="shared" si="143"/>
        <v>1145428.8298433509</v>
      </c>
      <c r="BA299" s="22">
        <f t="shared" si="151"/>
        <v>2031</v>
      </c>
    </row>
    <row r="300" spans="1:53" x14ac:dyDescent="0.3">
      <c r="A300" s="13">
        <v>47938</v>
      </c>
      <c r="B300" s="16">
        <f>+Cl_Resid_Mensual!G244</f>
        <v>53814.335697414732</v>
      </c>
      <c r="C300" s="16">
        <f>+'Cl No Resid_Mensual'!C244</f>
        <v>2766.8302387267904</v>
      </c>
      <c r="D300" s="4">
        <f t="shared" si="140"/>
        <v>56581.165936141522</v>
      </c>
      <c r="E300" s="4">
        <f t="shared" si="155"/>
        <v>26</v>
      </c>
      <c r="F300" s="4">
        <f t="shared" si="141"/>
        <v>56607.165936141522</v>
      </c>
      <c r="G300" s="26">
        <f>+'CU Resid Mensual'!C244</f>
        <v>15.809568904715995</v>
      </c>
      <c r="H300" s="26">
        <f>+'CU No Resid Mensual'!C244</f>
        <v>83.650617576164336</v>
      </c>
      <c r="I300" s="6">
        <f t="shared" si="145"/>
        <v>19.127009642910501</v>
      </c>
      <c r="J300" s="6">
        <f t="shared" si="149"/>
        <v>398.74679487179486</v>
      </c>
      <c r="K300" s="6">
        <f t="shared" si="148"/>
        <v>19.301371214501732</v>
      </c>
      <c r="L300" s="4">
        <f t="shared" si="153"/>
        <v>850781.44826979586</v>
      </c>
      <c r="M300" s="4">
        <f t="shared" si="153"/>
        <v>231447.05819790222</v>
      </c>
      <c r="N300" s="4">
        <f t="shared" si="142"/>
        <v>1082228.5064676981</v>
      </c>
      <c r="O300" s="4">
        <f t="shared" si="154"/>
        <v>10367.416666666666</v>
      </c>
      <c r="P300" s="4">
        <f t="shared" si="143"/>
        <v>1092595.9231343649</v>
      </c>
      <c r="BA300" s="22">
        <f t="shared" si="151"/>
        <v>2031</v>
      </c>
    </row>
    <row r="301" spans="1:53" x14ac:dyDescent="0.3">
      <c r="A301" s="13">
        <v>47968</v>
      </c>
      <c r="B301" s="16">
        <f>+Cl_Resid_Mensual!G245</f>
        <v>53877.835056950731</v>
      </c>
      <c r="C301" s="16">
        <f>+'Cl No Resid_Mensual'!C245</f>
        <v>2767.9331736117051</v>
      </c>
      <c r="D301" s="4">
        <f t="shared" si="140"/>
        <v>56645.768230562433</v>
      </c>
      <c r="E301" s="4">
        <f t="shared" si="155"/>
        <v>26</v>
      </c>
      <c r="F301" s="4">
        <f t="shared" si="141"/>
        <v>56671.768230562433</v>
      </c>
      <c r="G301" s="26">
        <f>+'CU Resid Mensual'!C245</f>
        <v>15.666134704007169</v>
      </c>
      <c r="H301" s="26">
        <f>+'CU No Resid Mensual'!C245</f>
        <v>82.746409617217921</v>
      </c>
      <c r="I301" s="6">
        <f t="shared" si="145"/>
        <v>18.943938572277272</v>
      </c>
      <c r="J301" s="6">
        <f t="shared" si="149"/>
        <v>398.74679487179486</v>
      </c>
      <c r="K301" s="6">
        <f t="shared" si="148"/>
        <v>19.118185372264396</v>
      </c>
      <c r="L301" s="4">
        <f t="shared" si="153"/>
        <v>844057.42156246991</v>
      </c>
      <c r="M301" s="4">
        <f t="shared" si="153"/>
        <v>229036.53217676011</v>
      </c>
      <c r="N301" s="4">
        <f t="shared" si="142"/>
        <v>1073093.9537392301</v>
      </c>
      <c r="O301" s="4">
        <f t="shared" si="154"/>
        <v>10367.416666666666</v>
      </c>
      <c r="P301" s="4">
        <f t="shared" si="143"/>
        <v>1083461.3704058968</v>
      </c>
      <c r="BA301" s="22">
        <f t="shared" si="151"/>
        <v>2031</v>
      </c>
    </row>
    <row r="302" spans="1:53" x14ac:dyDescent="0.3">
      <c r="A302" s="13">
        <v>47999</v>
      </c>
      <c r="B302" s="16">
        <f>+Cl_Resid_Mensual!G246</f>
        <v>53943.451061804604</v>
      </c>
      <c r="C302" s="16">
        <f>+'Cl No Resid_Mensual'!C246</f>
        <v>2769.109637488948</v>
      </c>
      <c r="D302" s="4">
        <f t="shared" si="140"/>
        <v>56712.56069929355</v>
      </c>
      <c r="E302" s="4">
        <f t="shared" si="155"/>
        <v>26</v>
      </c>
      <c r="F302" s="4">
        <f t="shared" si="141"/>
        <v>56738.56069929355</v>
      </c>
      <c r="G302" s="26">
        <f>+'CU Resid Mensual'!C246</f>
        <v>15.119108306827119</v>
      </c>
      <c r="H302" s="26">
        <f>+'CU No Resid Mensual'!C246</f>
        <v>77.322603078319275</v>
      </c>
      <c r="I302" s="6">
        <f t="shared" si="145"/>
        <v>18.156324308596865</v>
      </c>
      <c r="J302" s="6">
        <f t="shared" si="149"/>
        <v>398.74679487179486</v>
      </c>
      <c r="K302" s="6">
        <f t="shared" si="148"/>
        <v>18.330726903810497</v>
      </c>
      <c r="L302" s="4">
        <f t="shared" si="153"/>
        <v>815576.87904745212</v>
      </c>
      <c r="M302" s="4">
        <f t="shared" si="153"/>
        <v>214114.76537990652</v>
      </c>
      <c r="N302" s="4">
        <f t="shared" si="142"/>
        <v>1029691.6444273586</v>
      </c>
      <c r="O302" s="4">
        <f t="shared" si="154"/>
        <v>10367.416666666666</v>
      </c>
      <c r="P302" s="4">
        <f t="shared" si="143"/>
        <v>1040059.0610940253</v>
      </c>
      <c r="BA302" s="22">
        <f t="shared" si="151"/>
        <v>2031</v>
      </c>
    </row>
    <row r="303" spans="1:53" x14ac:dyDescent="0.3">
      <c r="A303" s="13">
        <v>48029</v>
      </c>
      <c r="B303" s="16">
        <f>+Cl_Resid_Mensual!G247</f>
        <v>54006.950421340603</v>
      </c>
      <c r="C303" s="16">
        <f>+'Cl No Resid_Mensual'!C247</f>
        <v>2770.2125723738627</v>
      </c>
      <c r="D303" s="4">
        <f t="shared" si="140"/>
        <v>56777.162993714468</v>
      </c>
      <c r="E303" s="4">
        <f t="shared" si="155"/>
        <v>26</v>
      </c>
      <c r="F303" s="4">
        <f t="shared" si="141"/>
        <v>56803.162993714468</v>
      </c>
      <c r="G303" s="26">
        <f>+'CU Resid Mensual'!C247</f>
        <v>14.436609492890632</v>
      </c>
      <c r="H303" s="26">
        <f>+'CU No Resid Mensual'!C247</f>
        <v>74.328735621975014</v>
      </c>
      <c r="I303" s="6">
        <f t="shared" si="145"/>
        <v>17.358804122575776</v>
      </c>
      <c r="J303" s="6">
        <f t="shared" si="149"/>
        <v>398.74679487179486</v>
      </c>
      <c r="K303" s="6">
        <f t="shared" si="148"/>
        <v>17.533373411271494</v>
      </c>
      <c r="L303" s="4">
        <f t="shared" si="153"/>
        <v>779677.25313479942</v>
      </c>
      <c r="M303" s="4">
        <f t="shared" si="153"/>
        <v>205906.39790864816</v>
      </c>
      <c r="N303" s="4">
        <f t="shared" si="142"/>
        <v>985583.65104344755</v>
      </c>
      <c r="O303" s="4">
        <f t="shared" si="154"/>
        <v>10367.416666666666</v>
      </c>
      <c r="P303" s="4">
        <f t="shared" si="143"/>
        <v>995951.06771011418</v>
      </c>
      <c r="BA303" s="22">
        <f t="shared" si="151"/>
        <v>2031</v>
      </c>
    </row>
    <row r="304" spans="1:53" x14ac:dyDescent="0.3">
      <c r="A304" s="13">
        <v>48060</v>
      </c>
      <c r="B304" s="16">
        <f>+Cl_Resid_Mensual!G248</f>
        <v>54072.566426194477</v>
      </c>
      <c r="C304" s="16">
        <f>+'Cl No Resid_Mensual'!C248</f>
        <v>2771.3890362511052</v>
      </c>
      <c r="D304" s="4">
        <f t="shared" si="140"/>
        <v>56843.955462445585</v>
      </c>
      <c r="E304" s="4">
        <f t="shared" si="155"/>
        <v>26</v>
      </c>
      <c r="F304" s="4">
        <f t="shared" si="141"/>
        <v>56869.955462445585</v>
      </c>
      <c r="G304" s="26">
        <f>+'CU Resid Mensual'!C248</f>
        <v>14.272024742535141</v>
      </c>
      <c r="H304" s="26">
        <f>+'CU No Resid Mensual'!C248</f>
        <v>72.301799627507748</v>
      </c>
      <c r="I304" s="6">
        <f t="shared" si="145"/>
        <v>17.101227611758095</v>
      </c>
      <c r="J304" s="6">
        <f t="shared" si="149"/>
        <v>398.74679487179486</v>
      </c>
      <c r="K304" s="6">
        <f t="shared" si="148"/>
        <v>17.275709632503013</v>
      </c>
      <c r="L304" s="4">
        <f t="shared" si="153"/>
        <v>771725.00592702255</v>
      </c>
      <c r="M304" s="4">
        <f t="shared" si="153"/>
        <v>200376.41478889922</v>
      </c>
      <c r="N304" s="4">
        <f t="shared" si="142"/>
        <v>972101.42071592179</v>
      </c>
      <c r="O304" s="4">
        <f t="shared" si="154"/>
        <v>10367.416666666666</v>
      </c>
      <c r="P304" s="4">
        <f t="shared" si="143"/>
        <v>982468.83738258842</v>
      </c>
      <c r="BA304" s="22">
        <f t="shared" si="151"/>
        <v>2031</v>
      </c>
    </row>
    <row r="305" spans="1:53" x14ac:dyDescent="0.3">
      <c r="A305" s="13">
        <v>48091</v>
      </c>
      <c r="B305" s="16">
        <f>+Cl_Resid_Mensual!G249</f>
        <v>54138.18243104835</v>
      </c>
      <c r="C305" s="16">
        <f>+'Cl No Resid_Mensual'!C249</f>
        <v>2772.5287356321837</v>
      </c>
      <c r="D305" s="4">
        <f t="shared" si="140"/>
        <v>56910.711166680536</v>
      </c>
      <c r="E305" s="4">
        <f t="shared" si="155"/>
        <v>26</v>
      </c>
      <c r="F305" s="4">
        <f t="shared" si="141"/>
        <v>56936.711166680536</v>
      </c>
      <c r="G305" s="26">
        <f>+'CU Resid Mensual'!C249</f>
        <v>14.248214191080725</v>
      </c>
      <c r="H305" s="26">
        <f>+'CU No Resid Mensual'!C249</f>
        <v>71.940471022507836</v>
      </c>
      <c r="I305" s="6">
        <f t="shared" si="145"/>
        <v>17.058817618968508</v>
      </c>
      <c r="J305" s="6">
        <f t="shared" si="149"/>
        <v>398.74679487179486</v>
      </c>
      <c r="K305" s="6">
        <f t="shared" si="148"/>
        <v>17.233114433892037</v>
      </c>
      <c r="L305" s="4">
        <f t="shared" si="153"/>
        <v>771372.41919338028</v>
      </c>
      <c r="M305" s="4">
        <f t="shared" si="153"/>
        <v>199457.02316481739</v>
      </c>
      <c r="N305" s="4">
        <f t="shared" si="142"/>
        <v>970829.44235819764</v>
      </c>
      <c r="O305" s="4">
        <f t="shared" si="154"/>
        <v>10367.416666666666</v>
      </c>
      <c r="P305" s="4">
        <f t="shared" si="143"/>
        <v>981196.85902486427</v>
      </c>
      <c r="BA305" s="22">
        <f t="shared" si="151"/>
        <v>2031</v>
      </c>
    </row>
    <row r="306" spans="1:53" x14ac:dyDescent="0.3">
      <c r="A306" s="13">
        <v>48121</v>
      </c>
      <c r="B306" s="16">
        <f>+Cl_Resid_Mensual!G250</f>
        <v>54201.681790584349</v>
      </c>
      <c r="C306" s="16">
        <f>+'Cl No Resid_Mensual'!C250</f>
        <v>2773.6316705170989</v>
      </c>
      <c r="D306" s="4">
        <f t="shared" si="140"/>
        <v>56975.313461101447</v>
      </c>
      <c r="E306" s="4">
        <f t="shared" si="155"/>
        <v>26</v>
      </c>
      <c r="F306" s="4">
        <f t="shared" si="141"/>
        <v>57001.313461101447</v>
      </c>
      <c r="G306" s="26">
        <f>+'CU Resid Mensual'!C250</f>
        <v>14.430366625457577</v>
      </c>
      <c r="H306" s="26">
        <f>+'CU No Resid Mensual'!C250</f>
        <v>74.121940633757561</v>
      </c>
      <c r="I306" s="6">
        <f t="shared" si="145"/>
        <v>17.336229359244378</v>
      </c>
      <c r="J306" s="6">
        <f t="shared" si="149"/>
        <v>398.74679487179486</v>
      </c>
      <c r="K306" s="6">
        <f t="shared" si="148"/>
        <v>17.510202099540855</v>
      </c>
      <c r="L306" s="4">
        <f t="shared" si="153"/>
        <v>782150.13995452004</v>
      </c>
      <c r="M306" s="4">
        <f t="shared" si="153"/>
        <v>205586.96202197822</v>
      </c>
      <c r="N306" s="4">
        <f t="shared" si="142"/>
        <v>987737.10197649826</v>
      </c>
      <c r="O306" s="4">
        <f t="shared" si="154"/>
        <v>10367.416666666666</v>
      </c>
      <c r="P306" s="4">
        <f t="shared" si="143"/>
        <v>998104.51864316489</v>
      </c>
      <c r="BA306" s="22">
        <f t="shared" si="151"/>
        <v>2031</v>
      </c>
    </row>
    <row r="307" spans="1:53" x14ac:dyDescent="0.3">
      <c r="A307" s="13">
        <v>48152</v>
      </c>
      <c r="B307" s="16">
        <f>+Cl_Resid_Mensual!G251</f>
        <v>54267.297795438222</v>
      </c>
      <c r="C307" s="16">
        <f>+'Cl No Resid_Mensual'!C251</f>
        <v>2774.8081343943413</v>
      </c>
      <c r="D307" s="4">
        <f t="shared" si="140"/>
        <v>57042.105929832564</v>
      </c>
      <c r="E307" s="4">
        <f t="shared" si="155"/>
        <v>26</v>
      </c>
      <c r="F307" s="4">
        <f t="shared" si="141"/>
        <v>57068.105929832564</v>
      </c>
      <c r="G307" s="26">
        <f>+'CU Resid Mensual'!C251</f>
        <v>14.693976419402841</v>
      </c>
      <c r="H307" s="26">
        <f>+'CU No Resid Mensual'!C251</f>
        <v>73.052033170549123</v>
      </c>
      <c r="I307" s="6">
        <f t="shared" si="145"/>
        <v>17.532798863646402</v>
      </c>
      <c r="J307" s="6">
        <f t="shared" si="149"/>
        <v>398.74679487179486</v>
      </c>
      <c r="K307" s="6">
        <f t="shared" si="148"/>
        <v>17.706478430099832</v>
      </c>
      <c r="L307" s="4">
        <f t="shared" si="153"/>
        <v>797402.39415088098</v>
      </c>
      <c r="M307" s="4">
        <f t="shared" si="153"/>
        <v>202705.37587568496</v>
      </c>
      <c r="N307" s="4">
        <f t="shared" si="142"/>
        <v>1000107.770026566</v>
      </c>
      <c r="O307" s="4">
        <f t="shared" si="154"/>
        <v>10367.416666666666</v>
      </c>
      <c r="P307" s="4">
        <f t="shared" si="143"/>
        <v>1010475.1866932326</v>
      </c>
      <c r="BA307" s="22">
        <f t="shared" si="151"/>
        <v>2031</v>
      </c>
    </row>
    <row r="308" spans="1:53" x14ac:dyDescent="0.3">
      <c r="A308" s="13">
        <v>48182</v>
      </c>
      <c r="B308" s="16">
        <f>+Cl_Resid_Mensual!G252</f>
        <v>54330.797154974221</v>
      </c>
      <c r="C308" s="16">
        <f>+'Cl No Resid_Mensual'!C252</f>
        <v>2775.911069279256</v>
      </c>
      <c r="D308" s="4">
        <f t="shared" si="140"/>
        <v>57106.708224253474</v>
      </c>
      <c r="E308" s="4">
        <f t="shared" si="155"/>
        <v>26</v>
      </c>
      <c r="F308" s="4">
        <f t="shared" si="141"/>
        <v>57132.708224253474</v>
      </c>
      <c r="G308" s="26">
        <f>+'CU Resid Mensual'!C252</f>
        <v>15.0051913813626</v>
      </c>
      <c r="H308" s="26">
        <f>+'CU No Resid Mensual'!C252</f>
        <v>72.323995632284266</v>
      </c>
      <c r="I308" s="6">
        <f t="shared" si="145"/>
        <v>17.791412267587816</v>
      </c>
      <c r="J308" s="6">
        <f t="shared" si="149"/>
        <v>398.74679487179486</v>
      </c>
      <c r="K308" s="6">
        <f t="shared" si="148"/>
        <v>17.96477775743702</v>
      </c>
      <c r="L308" s="4">
        <f t="shared" si="153"/>
        <v>815244.00921237888</v>
      </c>
      <c r="M308" s="4">
        <f t="shared" si="153"/>
        <v>200764.98005016247</v>
      </c>
      <c r="N308" s="4">
        <f t="shared" si="142"/>
        <v>1016008.9892625413</v>
      </c>
      <c r="O308" s="4">
        <f t="shared" si="154"/>
        <v>10367.416666666666</v>
      </c>
      <c r="P308" s="4">
        <f t="shared" si="143"/>
        <v>1026376.4059292079</v>
      </c>
      <c r="BA308" s="22">
        <f t="shared" si="151"/>
        <v>2031</v>
      </c>
    </row>
    <row r="309" spans="1:53" x14ac:dyDescent="0.3">
      <c r="A309" s="19">
        <v>48213</v>
      </c>
      <c r="B309" s="20">
        <f>+Cl_Resid_Mensual!G253</f>
        <v>54396.413159828095</v>
      </c>
      <c r="C309" s="20">
        <f>+'Cl No Resid_Mensual'!C253</f>
        <v>2777.0875331564985</v>
      </c>
      <c r="D309" s="20">
        <f t="shared" si="140"/>
        <v>57173.500692984591</v>
      </c>
      <c r="E309" s="20">
        <f>+E308</f>
        <v>26</v>
      </c>
      <c r="F309" s="20">
        <f t="shared" si="141"/>
        <v>57199.500692984591</v>
      </c>
      <c r="G309" s="24">
        <f>+'CU Resid Mensual'!C253</f>
        <v>15.36727170897259</v>
      </c>
      <c r="H309" s="24">
        <f>+'CU No Resid Mensual'!C253</f>
        <v>76.938125773530359</v>
      </c>
      <c r="I309" s="24">
        <f t="shared" si="145"/>
        <v>18.357951816994426</v>
      </c>
      <c r="J309" s="24">
        <f t="shared" si="149"/>
        <v>398.74679487179486</v>
      </c>
      <c r="K309" s="24">
        <f t="shared" si="148"/>
        <v>18.530857345881984</v>
      </c>
      <c r="L309" s="20">
        <f t="shared" si="153"/>
        <v>835924.46102061053</v>
      </c>
      <c r="M309" s="20">
        <f t="shared" si="153"/>
        <v>213663.90991009783</v>
      </c>
      <c r="N309" s="20">
        <f t="shared" si="142"/>
        <v>1049588.3709307085</v>
      </c>
      <c r="O309" s="20">
        <f t="shared" si="154"/>
        <v>10367.416666666666</v>
      </c>
      <c r="P309" s="20">
        <f t="shared" si="143"/>
        <v>1059955.7875973752</v>
      </c>
      <c r="BA309" s="22">
        <f t="shared" si="151"/>
        <v>2031</v>
      </c>
    </row>
    <row r="310" spans="1:53" x14ac:dyDescent="0.3">
      <c r="A310" s="13">
        <v>48244</v>
      </c>
      <c r="B310" s="16">
        <f>+Cl_Resid_Mensual!G254</f>
        <v>54462.029164681968</v>
      </c>
      <c r="C310" s="16">
        <f>+'Cl No Resid_Mensual'!C254</f>
        <v>2778.2272325375775</v>
      </c>
      <c r="D310" s="4">
        <f t="shared" si="140"/>
        <v>57240.256397219542</v>
      </c>
      <c r="E310" s="4">
        <f>+E309</f>
        <v>26</v>
      </c>
      <c r="F310" s="4">
        <f t="shared" si="141"/>
        <v>57266.256397219542</v>
      </c>
      <c r="G310" s="26">
        <f>+'CU Resid Mensual'!C254</f>
        <v>16.651627004249498</v>
      </c>
      <c r="H310" s="26">
        <f>+'CU No Resid Mensual'!C254</f>
        <v>81.156748370395349</v>
      </c>
      <c r="I310" s="6">
        <f t="shared" si="145"/>
        <v>19.782463518571493</v>
      </c>
      <c r="J310" s="6">
        <f t="shared" si="149"/>
        <v>398.74679487179486</v>
      </c>
      <c r="K310" s="6">
        <f t="shared" si="148"/>
        <v>19.954520734025554</v>
      </c>
      <c r="L310" s="4">
        <f t="shared" si="153"/>
        <v>906881.395544842</v>
      </c>
      <c r="M310" s="4">
        <f t="shared" si="153"/>
        <v>225471.88842683201</v>
      </c>
      <c r="N310" s="4">
        <f t="shared" si="142"/>
        <v>1132353.283971674</v>
      </c>
      <c r="O310" s="4">
        <f t="shared" si="154"/>
        <v>10367.416666666666</v>
      </c>
      <c r="P310" s="4">
        <f t="shared" si="143"/>
        <v>1142720.7006383408</v>
      </c>
      <c r="BA310" s="22">
        <f t="shared" si="151"/>
        <v>2032</v>
      </c>
    </row>
    <row r="311" spans="1:53" x14ac:dyDescent="0.3">
      <c r="A311" s="13">
        <v>48273</v>
      </c>
      <c r="B311" s="16">
        <f>+Cl_Resid_Mensual!G255</f>
        <v>54523.411878900093</v>
      </c>
      <c r="C311" s="16">
        <f>+'Cl No Resid_Mensual'!C255</f>
        <v>2779.2934029263283</v>
      </c>
      <c r="D311" s="4">
        <f t="shared" si="140"/>
        <v>57302.70528182642</v>
      </c>
      <c r="E311" s="4">
        <f t="shared" ref="E311:E320" si="156">+E310</f>
        <v>26</v>
      </c>
      <c r="F311" s="4">
        <f t="shared" si="141"/>
        <v>57328.70528182642</v>
      </c>
      <c r="G311" s="26">
        <f>+'CU Resid Mensual'!C255</f>
        <v>16.894214828557434</v>
      </c>
      <c r="H311" s="26">
        <f>+'CU No Resid Mensual'!C255</f>
        <v>83.885824222348589</v>
      </c>
      <c r="I311" s="6">
        <f t="shared" si="145"/>
        <v>20.143439051460419</v>
      </c>
      <c r="J311" s="6">
        <f t="shared" si="149"/>
        <v>398.74679487179486</v>
      </c>
      <c r="K311" s="6">
        <f t="shared" si="148"/>
        <v>20.315145131389095</v>
      </c>
      <c r="L311" s="4">
        <f t="shared" si="153"/>
        <v>921130.23346805852</v>
      </c>
      <c r="M311" s="4">
        <f t="shared" si="153"/>
        <v>233143.31786021104</v>
      </c>
      <c r="N311" s="4">
        <f t="shared" si="142"/>
        <v>1154273.5513282695</v>
      </c>
      <c r="O311" s="4">
        <f t="shared" si="154"/>
        <v>10367.416666666666</v>
      </c>
      <c r="P311" s="4">
        <f t="shared" si="143"/>
        <v>1164640.9679949363</v>
      </c>
      <c r="BA311" s="22">
        <f t="shared" si="151"/>
        <v>2032</v>
      </c>
    </row>
    <row r="312" spans="1:53" x14ac:dyDescent="0.3">
      <c r="A312" s="13">
        <v>48304</v>
      </c>
      <c r="B312" s="16">
        <f>+Cl_Resid_Mensual!G256</f>
        <v>54589.027883753966</v>
      </c>
      <c r="C312" s="16">
        <f>+'Cl No Resid_Mensual'!C256</f>
        <v>2780.5066312997346</v>
      </c>
      <c r="D312" s="4">
        <f t="shared" si="140"/>
        <v>57369.534515053703</v>
      </c>
      <c r="E312" s="4">
        <f t="shared" si="156"/>
        <v>26</v>
      </c>
      <c r="F312" s="4">
        <f t="shared" si="141"/>
        <v>57395.534515053703</v>
      </c>
      <c r="G312" s="26">
        <f>+'CU Resid Mensual'!C256</f>
        <v>15.918392608772344</v>
      </c>
      <c r="H312" s="26">
        <f>+'CU No Resid Mensual'!C256</f>
        <v>83.077492472485744</v>
      </c>
      <c r="I312" s="6">
        <f t="shared" si="145"/>
        <v>19.173366247684765</v>
      </c>
      <c r="J312" s="6">
        <f t="shared" si="149"/>
        <v>398.74679487179486</v>
      </c>
      <c r="K312" s="6">
        <f t="shared" si="148"/>
        <v>19.345311839403902</v>
      </c>
      <c r="L312" s="4">
        <f t="shared" si="153"/>
        <v>868969.57798481651</v>
      </c>
      <c r="M312" s="4">
        <f t="shared" si="153"/>
        <v>230997.5187315004</v>
      </c>
      <c r="N312" s="4">
        <f t="shared" si="142"/>
        <v>1099967.0967163169</v>
      </c>
      <c r="O312" s="4">
        <f t="shared" si="154"/>
        <v>10367.416666666666</v>
      </c>
      <c r="P312" s="4">
        <f t="shared" si="143"/>
        <v>1110334.5133829836</v>
      </c>
      <c r="BA312" s="22">
        <f t="shared" si="151"/>
        <v>2032</v>
      </c>
    </row>
    <row r="313" spans="1:53" x14ac:dyDescent="0.3">
      <c r="A313" s="13">
        <v>48334</v>
      </c>
      <c r="B313" s="16">
        <f>+Cl_Resid_Mensual!G257</f>
        <v>54652.527243289966</v>
      </c>
      <c r="C313" s="16">
        <f>+'Cl No Resid_Mensual'!C257</f>
        <v>2781.6095661846498</v>
      </c>
      <c r="D313" s="4">
        <f t="shared" si="140"/>
        <v>57434.136809474614</v>
      </c>
      <c r="E313" s="4">
        <f t="shared" si="156"/>
        <v>26</v>
      </c>
      <c r="F313" s="4">
        <f t="shared" si="141"/>
        <v>57460.136809474614</v>
      </c>
      <c r="G313" s="26">
        <f>+'CU Resid Mensual'!C257</f>
        <v>15.774958408063517</v>
      </c>
      <c r="H313" s="26">
        <f>+'CU No Resid Mensual'!C257</f>
        <v>82.173284513539329</v>
      </c>
      <c r="I313" s="6">
        <f t="shared" si="145"/>
        <v>18.9907152616282</v>
      </c>
      <c r="J313" s="6">
        <f t="shared" si="149"/>
        <v>398.74679487179486</v>
      </c>
      <c r="K313" s="6">
        <f t="shared" si="148"/>
        <v>19.162550182637929</v>
      </c>
      <c r="L313" s="4">
        <f t="shared" si="153"/>
        <v>862141.34415845748</v>
      </c>
      <c r="M313" s="4">
        <f t="shared" si="153"/>
        <v>228573.99428767394</v>
      </c>
      <c r="N313" s="4">
        <f t="shared" si="142"/>
        <v>1090715.3384461314</v>
      </c>
      <c r="O313" s="4">
        <f t="shared" si="154"/>
        <v>10367.416666666666</v>
      </c>
      <c r="P313" s="4">
        <f t="shared" si="143"/>
        <v>1101082.7551127982</v>
      </c>
      <c r="BA313" s="22">
        <f t="shared" si="151"/>
        <v>2032</v>
      </c>
    </row>
    <row r="314" spans="1:53" x14ac:dyDescent="0.3">
      <c r="A314" s="13">
        <v>48365</v>
      </c>
      <c r="B314" s="16">
        <f>+Cl_Resid_Mensual!G258</f>
        <v>54718.143248143839</v>
      </c>
      <c r="C314" s="16">
        <f>+'Cl No Resid_Mensual'!C258</f>
        <v>2782.7860300618922</v>
      </c>
      <c r="D314" s="4">
        <f t="shared" ref="D314:D333" si="157">SUM(B314:C314)</f>
        <v>57500.929278205731</v>
      </c>
      <c r="E314" s="4">
        <f t="shared" si="156"/>
        <v>26</v>
      </c>
      <c r="F314" s="4">
        <f t="shared" ref="F314:F333" si="158">SUM(D314:E314)</f>
        <v>57526.929278205731</v>
      </c>
      <c r="G314" s="26">
        <f>+'CU Resid Mensual'!C258</f>
        <v>15.227932010883466</v>
      </c>
      <c r="H314" s="26">
        <f>+'CU No Resid Mensual'!C258</f>
        <v>76.749477974640683</v>
      </c>
      <c r="I314" s="6">
        <f t="shared" si="145"/>
        <v>18.205297782268374</v>
      </c>
      <c r="J314" s="6">
        <f t="shared" si="149"/>
        <v>398.74679487179486</v>
      </c>
      <c r="K314" s="6">
        <f t="shared" si="148"/>
        <v>18.377288170917122</v>
      </c>
      <c r="L314" s="4">
        <f t="shared" si="153"/>
        <v>833244.1651445165</v>
      </c>
      <c r="M314" s="4">
        <f t="shared" si="153"/>
        <v>213577.37512237299</v>
      </c>
      <c r="N314" s="4">
        <f t="shared" ref="N314:N333" si="159">SUM(L314:M314)</f>
        <v>1046821.5402668895</v>
      </c>
      <c r="O314" s="4">
        <f t="shared" si="154"/>
        <v>10367.416666666666</v>
      </c>
      <c r="P314" s="4">
        <f t="shared" ref="P314:P333" si="160">SUM(N314:O314)</f>
        <v>1057188.9569335561</v>
      </c>
      <c r="BA314" s="22">
        <f t="shared" si="151"/>
        <v>2032</v>
      </c>
    </row>
    <row r="315" spans="1:53" x14ac:dyDescent="0.3">
      <c r="A315" s="13">
        <v>48395</v>
      </c>
      <c r="B315" s="16">
        <f>+Cl_Resid_Mensual!G259</f>
        <v>54781.642607679853</v>
      </c>
      <c r="C315" s="16">
        <f>+'Cl No Resid_Mensual'!C259</f>
        <v>2783.8889649468069</v>
      </c>
      <c r="D315" s="4">
        <f t="shared" si="157"/>
        <v>57565.531572626656</v>
      </c>
      <c r="E315" s="4">
        <f t="shared" si="156"/>
        <v>26</v>
      </c>
      <c r="F315" s="4">
        <f t="shared" si="158"/>
        <v>57591.531572626656</v>
      </c>
      <c r="G315" s="26">
        <f>+'CU Resid Mensual'!C259</f>
        <v>14.545433196946981</v>
      </c>
      <c r="H315" s="26">
        <f>+'CU No Resid Mensual'!C259</f>
        <v>73.755610518296422</v>
      </c>
      <c r="I315" s="6">
        <f t="shared" ref="I315:I333" si="161">+N315/D315</f>
        <v>17.408857797647268</v>
      </c>
      <c r="J315" s="6">
        <f t="shared" si="149"/>
        <v>398.74679487179486</v>
      </c>
      <c r="K315" s="6">
        <f t="shared" si="148"/>
        <v>17.581014816104481</v>
      </c>
      <c r="L315" s="4">
        <f t="shared" si="153"/>
        <v>796822.72296903166</v>
      </c>
      <c r="M315" s="4">
        <f t="shared" si="153"/>
        <v>205327.43022480005</v>
      </c>
      <c r="N315" s="4">
        <f t="shared" si="159"/>
        <v>1002150.1531938317</v>
      </c>
      <c r="O315" s="4">
        <f t="shared" si="154"/>
        <v>10367.416666666666</v>
      </c>
      <c r="P315" s="4">
        <f t="shared" si="160"/>
        <v>1012517.5698604983</v>
      </c>
      <c r="BA315" s="22">
        <f t="shared" si="151"/>
        <v>2032</v>
      </c>
    </row>
    <row r="316" spans="1:53" x14ac:dyDescent="0.3">
      <c r="A316" s="13">
        <v>48426</v>
      </c>
      <c r="B316" s="16">
        <f>+Cl_Resid_Mensual!G260</f>
        <v>54847.258612533711</v>
      </c>
      <c r="C316" s="16">
        <f>+'Cl No Resid_Mensual'!C260</f>
        <v>2785.0654288240494</v>
      </c>
      <c r="D316" s="4">
        <f t="shared" si="157"/>
        <v>57632.324041357759</v>
      </c>
      <c r="E316" s="4">
        <f t="shared" si="156"/>
        <v>26</v>
      </c>
      <c r="F316" s="4">
        <f t="shared" si="158"/>
        <v>57658.324041357759</v>
      </c>
      <c r="G316" s="26">
        <f>+'CU Resid Mensual'!C260</f>
        <v>14.380848446591488</v>
      </c>
      <c r="H316" s="26">
        <f>+'CU No Resid Mensual'!C260</f>
        <v>71.728674523829156</v>
      </c>
      <c r="I316" s="6">
        <f t="shared" si="161"/>
        <v>17.152165593394617</v>
      </c>
      <c r="J316" s="6">
        <f t="shared" si="149"/>
        <v>398.74679487179486</v>
      </c>
      <c r="K316" s="6">
        <f t="shared" si="148"/>
        <v>17.324238932781341</v>
      </c>
      <c r="L316" s="4">
        <f t="shared" si="153"/>
        <v>788750.113817857</v>
      </c>
      <c r="M316" s="4">
        <f t="shared" si="153"/>
        <v>199769.05167168891</v>
      </c>
      <c r="N316" s="4">
        <f t="shared" si="159"/>
        <v>988519.16548954591</v>
      </c>
      <c r="O316" s="4">
        <f t="shared" si="154"/>
        <v>10367.416666666666</v>
      </c>
      <c r="P316" s="4">
        <f t="shared" si="160"/>
        <v>998886.58215621253</v>
      </c>
      <c r="BA316" s="22">
        <f t="shared" si="151"/>
        <v>2032</v>
      </c>
    </row>
    <row r="317" spans="1:53" x14ac:dyDescent="0.3">
      <c r="A317" s="13">
        <v>48457</v>
      </c>
      <c r="B317" s="16">
        <f>+Cl_Resid_Mensual!G261</f>
        <v>54912.874617387584</v>
      </c>
      <c r="C317" s="16">
        <f>+'Cl No Resid_Mensual'!C261</f>
        <v>2786.2051282051284</v>
      </c>
      <c r="D317" s="4">
        <f t="shared" si="157"/>
        <v>57699.07974559271</v>
      </c>
      <c r="E317" s="4">
        <f t="shared" si="156"/>
        <v>26</v>
      </c>
      <c r="F317" s="4">
        <f t="shared" si="158"/>
        <v>57725.07974559271</v>
      </c>
      <c r="G317" s="26">
        <f>+'CU Resid Mensual'!C261</f>
        <v>14.357037895137072</v>
      </c>
      <c r="H317" s="26">
        <f>+'CU No Resid Mensual'!C261</f>
        <v>71.367345918829244</v>
      </c>
      <c r="I317" s="6">
        <f t="shared" si="161"/>
        <v>17.109983232853626</v>
      </c>
      <c r="J317" s="6">
        <f t="shared" si="149"/>
        <v>398.74679487179486</v>
      </c>
      <c r="K317" s="6">
        <f t="shared" si="148"/>
        <v>17.281876578802102</v>
      </c>
      <c r="L317" s="4">
        <f t="shared" si="153"/>
        <v>788386.22181274416</v>
      </c>
      <c r="M317" s="4">
        <f t="shared" si="153"/>
        <v>198844.06518543139</v>
      </c>
      <c r="N317" s="4">
        <f t="shared" si="159"/>
        <v>987230.28699817555</v>
      </c>
      <c r="O317" s="4">
        <f t="shared" si="154"/>
        <v>10367.416666666666</v>
      </c>
      <c r="P317" s="4">
        <f t="shared" si="160"/>
        <v>997597.70366484218</v>
      </c>
      <c r="BA317" s="22">
        <f t="shared" si="151"/>
        <v>2032</v>
      </c>
    </row>
    <row r="318" spans="1:53" x14ac:dyDescent="0.3">
      <c r="A318" s="13">
        <v>48487</v>
      </c>
      <c r="B318" s="16">
        <f>+Cl_Resid_Mensual!G262</f>
        <v>54976.373976923584</v>
      </c>
      <c r="C318" s="16">
        <f>+'Cl No Resid_Mensual'!C262</f>
        <v>2787.3080630900431</v>
      </c>
      <c r="D318" s="4">
        <f t="shared" si="157"/>
        <v>57763.682040013628</v>
      </c>
      <c r="E318" s="4">
        <f t="shared" si="156"/>
        <v>26</v>
      </c>
      <c r="F318" s="4">
        <f t="shared" si="158"/>
        <v>57789.682040013628</v>
      </c>
      <c r="G318" s="26">
        <f>+'CU Resid Mensual'!C262</f>
        <v>14.539190329513923</v>
      </c>
      <c r="H318" s="26">
        <f>+'CU No Resid Mensual'!C262</f>
        <v>73.548815530078969</v>
      </c>
      <c r="I318" s="6">
        <f t="shared" si="161"/>
        <v>17.38661968845819</v>
      </c>
      <c r="J318" s="6">
        <f t="shared" si="149"/>
        <v>398.74679487179486</v>
      </c>
      <c r="K318" s="6">
        <f t="shared" si="148"/>
        <v>17.558196416426711</v>
      </c>
      <c r="L318" s="4">
        <f t="shared" si="153"/>
        <v>799311.96487702825</v>
      </c>
      <c r="M318" s="4">
        <f t="shared" si="153"/>
        <v>205003.2065577113</v>
      </c>
      <c r="N318" s="4">
        <f t="shared" si="159"/>
        <v>1004315.1714347396</v>
      </c>
      <c r="O318" s="4">
        <f t="shared" si="154"/>
        <v>10367.416666666666</v>
      </c>
      <c r="P318" s="4">
        <f t="shared" si="160"/>
        <v>1014682.5881014062</v>
      </c>
      <c r="BA318" s="22">
        <f t="shared" si="151"/>
        <v>2032</v>
      </c>
    </row>
    <row r="319" spans="1:53" x14ac:dyDescent="0.3">
      <c r="A319" s="13">
        <v>48518</v>
      </c>
      <c r="B319" s="16">
        <f>+Cl_Resid_Mensual!G263</f>
        <v>55041.989981777457</v>
      </c>
      <c r="C319" s="16">
        <f>+'Cl No Resid_Mensual'!C263</f>
        <v>2788.4845269672855</v>
      </c>
      <c r="D319" s="4">
        <f t="shared" si="157"/>
        <v>57830.474508744745</v>
      </c>
      <c r="E319" s="4">
        <f t="shared" si="156"/>
        <v>26</v>
      </c>
      <c r="F319" s="4">
        <f t="shared" si="158"/>
        <v>57856.474508744745</v>
      </c>
      <c r="G319" s="26">
        <f>+'CU Resid Mensual'!C263</f>
        <v>14.802800123459187</v>
      </c>
      <c r="H319" s="26">
        <f>+'CU No Resid Mensual'!C263</f>
        <v>72.478908066870531</v>
      </c>
      <c r="I319" s="6">
        <f t="shared" si="161"/>
        <v>17.583841364121632</v>
      </c>
      <c r="J319" s="6">
        <f t="shared" si="149"/>
        <v>398.74679487179486</v>
      </c>
      <c r="K319" s="6">
        <f t="shared" si="148"/>
        <v>17.755131386117384</v>
      </c>
      <c r="L319" s="4">
        <f t="shared" si="153"/>
        <v>814775.57609769469</v>
      </c>
      <c r="M319" s="4">
        <f t="shared" si="153"/>
        <v>202106.31367595284</v>
      </c>
      <c r="N319" s="4">
        <f t="shared" si="159"/>
        <v>1016881.8897736475</v>
      </c>
      <c r="O319" s="4">
        <f t="shared" si="154"/>
        <v>10367.416666666666</v>
      </c>
      <c r="P319" s="4">
        <f t="shared" si="160"/>
        <v>1027249.3064403142</v>
      </c>
      <c r="BA319" s="22">
        <f t="shared" si="151"/>
        <v>2032</v>
      </c>
    </row>
    <row r="320" spans="1:53" x14ac:dyDescent="0.3">
      <c r="A320" s="13">
        <v>48548</v>
      </c>
      <c r="B320" s="16">
        <f>+Cl_Resid_Mensual!G264</f>
        <v>55105.489341313456</v>
      </c>
      <c r="C320" s="16">
        <f>+'Cl No Resid_Mensual'!C264</f>
        <v>2789.5874618522002</v>
      </c>
      <c r="D320" s="4">
        <f t="shared" si="157"/>
        <v>57895.076803165655</v>
      </c>
      <c r="E320" s="4">
        <f t="shared" si="156"/>
        <v>26</v>
      </c>
      <c r="F320" s="4">
        <f t="shared" si="158"/>
        <v>57921.076803165655</v>
      </c>
      <c r="G320" s="26">
        <f>+'CU Resid Mensual'!C264</f>
        <v>15.114015085418947</v>
      </c>
      <c r="H320" s="26">
        <f>+'CU No Resid Mensual'!C264</f>
        <v>71.750870528605674</v>
      </c>
      <c r="I320" s="6">
        <f t="shared" si="161"/>
        <v>17.842977037748724</v>
      </c>
      <c r="J320" s="6">
        <f t="shared" si="149"/>
        <v>398.74679487179486</v>
      </c>
      <c r="K320" s="6">
        <f t="shared" si="148"/>
        <v>18.013959688802334</v>
      </c>
      <c r="L320" s="4">
        <f t="shared" si="153"/>
        <v>832865.19719400455</v>
      </c>
      <c r="M320" s="4">
        <f t="shared" si="153"/>
        <v>200155.32880357894</v>
      </c>
      <c r="N320" s="4">
        <f t="shared" si="159"/>
        <v>1033020.5259975835</v>
      </c>
      <c r="O320" s="4">
        <f t="shared" si="154"/>
        <v>10367.416666666666</v>
      </c>
      <c r="P320" s="4">
        <f t="shared" si="160"/>
        <v>1043387.9426642501</v>
      </c>
      <c r="BA320" s="22">
        <f t="shared" si="151"/>
        <v>2032</v>
      </c>
    </row>
    <row r="321" spans="1:53" x14ac:dyDescent="0.3">
      <c r="A321" s="19">
        <v>48579</v>
      </c>
      <c r="B321" s="20">
        <f>+Cl_Resid_Mensual!G265</f>
        <v>55171.105346167329</v>
      </c>
      <c r="C321" s="20">
        <f>+'Cl No Resid_Mensual'!C265</f>
        <v>2790.7639257294431</v>
      </c>
      <c r="D321" s="20">
        <f t="shared" si="157"/>
        <v>57961.869271896772</v>
      </c>
      <c r="E321" s="20">
        <f>+E320</f>
        <v>26</v>
      </c>
      <c r="F321" s="20">
        <f t="shared" si="158"/>
        <v>57987.869271896772</v>
      </c>
      <c r="G321" s="24">
        <f>+'CU Resid Mensual'!C265</f>
        <v>15.476095413028936</v>
      </c>
      <c r="H321" s="24">
        <f>+'CU No Resid Mensual'!C265</f>
        <v>76.365000669851767</v>
      </c>
      <c r="I321" s="24">
        <f t="shared" si="161"/>
        <v>18.407791067473418</v>
      </c>
      <c r="J321" s="24">
        <f t="shared" si="149"/>
        <v>398.74679487179486</v>
      </c>
      <c r="K321" s="24">
        <f t="shared" si="148"/>
        <v>18.578323529229259</v>
      </c>
      <c r="L321" s="20">
        <f t="shared" si="153"/>
        <v>853833.29037955648</v>
      </c>
      <c r="M321" s="20">
        <f t="shared" si="153"/>
        <v>213116.68905772708</v>
      </c>
      <c r="N321" s="20">
        <f t="shared" si="159"/>
        <v>1066949.9794372835</v>
      </c>
      <c r="O321" s="20">
        <f t="shared" si="154"/>
        <v>10367.416666666666</v>
      </c>
      <c r="P321" s="20">
        <f t="shared" si="160"/>
        <v>1077317.3961039502</v>
      </c>
      <c r="BA321" s="22">
        <f t="shared" si="151"/>
        <v>2032</v>
      </c>
    </row>
    <row r="322" spans="1:53" x14ac:dyDescent="0.3">
      <c r="A322" s="13">
        <v>48610</v>
      </c>
      <c r="B322" s="16">
        <f>+Cl_Resid_Mensual!G266</f>
        <v>55236.721351021202</v>
      </c>
      <c r="C322" s="16">
        <f>+'Cl No Resid_Mensual'!C266</f>
        <v>2791.9036251105217</v>
      </c>
      <c r="D322" s="4">
        <f t="shared" si="157"/>
        <v>58028.624976131723</v>
      </c>
      <c r="E322" s="4">
        <f>+E321</f>
        <v>26</v>
      </c>
      <c r="F322" s="4">
        <f t="shared" si="158"/>
        <v>58054.624976131723</v>
      </c>
      <c r="G322" s="26">
        <f>+'CU Resid Mensual'!C266</f>
        <v>16.760450708305846</v>
      </c>
      <c r="H322" s="26">
        <f>+'CU No Resid Mensual'!C266</f>
        <v>80.583623266716756</v>
      </c>
      <c r="I322" s="6">
        <f t="shared" si="161"/>
        <v>19.831144644361956</v>
      </c>
      <c r="J322" s="6">
        <f t="shared" si="149"/>
        <v>398.74679487179486</v>
      </c>
      <c r="K322" s="6">
        <f t="shared" si="148"/>
        <v>20.000843559994667</v>
      </c>
      <c r="L322" s="4">
        <f t="shared" si="153"/>
        <v>925792.34549221594</v>
      </c>
      <c r="M322" s="4">
        <f t="shared" si="153"/>
        <v>224981.70992288709</v>
      </c>
      <c r="N322" s="4">
        <f t="shared" si="159"/>
        <v>1150774.055415103</v>
      </c>
      <c r="O322" s="4">
        <f t="shared" si="154"/>
        <v>10367.416666666666</v>
      </c>
      <c r="P322" s="4">
        <f t="shared" si="160"/>
        <v>1161141.4720817697</v>
      </c>
      <c r="BA322" s="22">
        <f t="shared" si="151"/>
        <v>2033</v>
      </c>
    </row>
    <row r="323" spans="1:53" x14ac:dyDescent="0.3">
      <c r="A323" s="13">
        <v>48638</v>
      </c>
      <c r="B323" s="16">
        <f>+Cl_Resid_Mensual!G267</f>
        <v>55295.987419921468</v>
      </c>
      <c r="C323" s="16">
        <f>+'Cl No Resid_Mensual'!C267</f>
        <v>2792.9330310031087</v>
      </c>
      <c r="D323" s="4">
        <f t="shared" si="157"/>
        <v>58088.920450924576</v>
      </c>
      <c r="E323" s="4">
        <f t="shared" ref="E323:E332" si="162">+E322</f>
        <v>26</v>
      </c>
      <c r="F323" s="4">
        <f t="shared" si="158"/>
        <v>58114.920450924576</v>
      </c>
      <c r="G323" s="26">
        <f>+'CU Resid Mensual'!C267</f>
        <v>16.994673435223852</v>
      </c>
      <c r="H323" s="26">
        <f>+'CU No Resid Mensual'!C267</f>
        <v>83.218593054809531</v>
      </c>
      <c r="I323" s="6">
        <f t="shared" si="161"/>
        <v>20.17873971003602</v>
      </c>
      <c r="J323" s="6">
        <f t="shared" si="149"/>
        <v>398.74679487179486</v>
      </c>
      <c r="K323" s="6">
        <f t="shared" si="148"/>
        <v>20.348107049057287</v>
      </c>
      <c r="L323" s="4">
        <f t="shared" si="153"/>
        <v>939737.24847981171</v>
      </c>
      <c r="M323" s="4">
        <f t="shared" si="153"/>
        <v>232423.95733638344</v>
      </c>
      <c r="N323" s="4">
        <f t="shared" si="159"/>
        <v>1172161.2058161951</v>
      </c>
      <c r="O323" s="4">
        <f t="shared" si="154"/>
        <v>10367.416666666666</v>
      </c>
      <c r="P323" s="4">
        <f t="shared" si="160"/>
        <v>1182528.6224828619</v>
      </c>
      <c r="BA323" s="22">
        <f t="shared" si="151"/>
        <v>2033</v>
      </c>
    </row>
    <row r="324" spans="1:53" x14ac:dyDescent="0.3">
      <c r="A324" s="13">
        <v>48669</v>
      </c>
      <c r="B324" s="16">
        <f>+Cl_Resid_Mensual!G268</f>
        <v>55361.603424775341</v>
      </c>
      <c r="C324" s="16">
        <f>+'Cl No Resid_Mensual'!C268</f>
        <v>2794.1830238726789</v>
      </c>
      <c r="D324" s="4">
        <f t="shared" si="157"/>
        <v>58155.786448648018</v>
      </c>
      <c r="E324" s="4">
        <f t="shared" si="162"/>
        <v>26</v>
      </c>
      <c r="F324" s="4">
        <f t="shared" si="158"/>
        <v>58181.786448648018</v>
      </c>
      <c r="G324" s="26">
        <f>+'CU Resid Mensual'!C268</f>
        <v>16.027216312828688</v>
      </c>
      <c r="H324" s="26">
        <f>+'CU No Resid Mensual'!C268</f>
        <v>82.504367368807152</v>
      </c>
      <c r="I324" s="6">
        <f t="shared" si="161"/>
        <v>19.221211928725875</v>
      </c>
      <c r="J324" s="6">
        <f t="shared" si="149"/>
        <v>398.74679487179486</v>
      </c>
      <c r="K324" s="6">
        <f t="shared" si="148"/>
        <v>19.39081251610607</v>
      </c>
      <c r="L324" s="4">
        <f t="shared" si="153"/>
        <v>887292.39351391199</v>
      </c>
      <c r="M324" s="4">
        <f t="shared" si="153"/>
        <v>230532.30269727594</v>
      </c>
      <c r="N324" s="4">
        <f t="shared" si="159"/>
        <v>1117824.6962111879</v>
      </c>
      <c r="O324" s="4">
        <f t="shared" si="154"/>
        <v>10367.416666666666</v>
      </c>
      <c r="P324" s="4">
        <f t="shared" si="160"/>
        <v>1128192.1128778546</v>
      </c>
      <c r="BA324" s="22">
        <f t="shared" si="151"/>
        <v>2033</v>
      </c>
    </row>
    <row r="325" spans="1:53" x14ac:dyDescent="0.3">
      <c r="A325" s="13">
        <v>48699</v>
      </c>
      <c r="B325" s="16">
        <f>+Cl_Resid_Mensual!G269</f>
        <v>55425.102784311341</v>
      </c>
      <c r="C325" s="16">
        <f>+'Cl No Resid_Mensual'!C269</f>
        <v>2795.285958757594</v>
      </c>
      <c r="D325" s="4">
        <f t="shared" si="157"/>
        <v>58220.388743068936</v>
      </c>
      <c r="E325" s="4">
        <f t="shared" si="162"/>
        <v>26</v>
      </c>
      <c r="F325" s="4">
        <f t="shared" si="158"/>
        <v>58246.388743068936</v>
      </c>
      <c r="G325" s="26">
        <f>+'CU Resid Mensual'!C269</f>
        <v>15.883782112119864</v>
      </c>
      <c r="H325" s="26">
        <f>+'CU No Resid Mensual'!C269</f>
        <v>81.600159409860737</v>
      </c>
      <c r="I325" s="6">
        <f t="shared" si="161"/>
        <v>19.038966587638502</v>
      </c>
      <c r="J325" s="6">
        <f t="shared" si="149"/>
        <v>398.74679487179486</v>
      </c>
      <c r="K325" s="6">
        <f t="shared" si="148"/>
        <v>19.208460418044648</v>
      </c>
      <c r="L325" s="4">
        <f t="shared" si="153"/>
        <v>880360.25616784929</v>
      </c>
      <c r="M325" s="4">
        <f t="shared" si="153"/>
        <v>228095.77983076507</v>
      </c>
      <c r="N325" s="4">
        <f t="shared" si="159"/>
        <v>1108456.0359986143</v>
      </c>
      <c r="O325" s="4">
        <f t="shared" si="154"/>
        <v>10367.416666666666</v>
      </c>
      <c r="P325" s="4">
        <f t="shared" si="160"/>
        <v>1118823.452665281</v>
      </c>
      <c r="BA325" s="22">
        <f t="shared" si="151"/>
        <v>2033</v>
      </c>
    </row>
    <row r="326" spans="1:53" x14ac:dyDescent="0.3">
      <c r="A326" s="13">
        <v>48730</v>
      </c>
      <c r="B326" s="16">
        <f>+Cl_Resid_Mensual!G270</f>
        <v>55490.718789165214</v>
      </c>
      <c r="C326" s="16">
        <f>+'Cl No Resid_Mensual'!C270</f>
        <v>2796.4624226348365</v>
      </c>
      <c r="D326" s="4">
        <f t="shared" si="157"/>
        <v>58287.181211800053</v>
      </c>
      <c r="E326" s="4">
        <f t="shared" si="162"/>
        <v>26</v>
      </c>
      <c r="F326" s="4">
        <f t="shared" si="158"/>
        <v>58313.181211800053</v>
      </c>
      <c r="G326" s="26">
        <f>+'CU Resid Mensual'!C270</f>
        <v>15.336755714939814</v>
      </c>
      <c r="H326" s="26">
        <f>+'CU No Resid Mensual'!C270</f>
        <v>76.176352870962091</v>
      </c>
      <c r="I326" s="6">
        <f t="shared" si="161"/>
        <v>18.255676199991751</v>
      </c>
      <c r="J326" s="6">
        <f t="shared" si="149"/>
        <v>398.74679487179486</v>
      </c>
      <c r="K326" s="6">
        <f t="shared" si="148"/>
        <v>18.425325134930411</v>
      </c>
      <c r="L326" s="4">
        <f t="shared" si="153"/>
        <v>851047.5985158477</v>
      </c>
      <c r="M326" s="4">
        <f t="shared" si="153"/>
        <v>213024.30829701683</v>
      </c>
      <c r="N326" s="4">
        <f t="shared" si="159"/>
        <v>1064071.9068128646</v>
      </c>
      <c r="O326" s="4">
        <f t="shared" si="154"/>
        <v>10367.416666666666</v>
      </c>
      <c r="P326" s="4">
        <f t="shared" si="160"/>
        <v>1074439.3234795313</v>
      </c>
      <c r="BA326" s="22">
        <f t="shared" si="151"/>
        <v>2033</v>
      </c>
    </row>
    <row r="327" spans="1:53" x14ac:dyDescent="0.3">
      <c r="A327" s="13">
        <v>48760</v>
      </c>
      <c r="B327" s="16">
        <f>+Cl_Resid_Mensual!G271</f>
        <v>55554.218148701213</v>
      </c>
      <c r="C327" s="16">
        <f>+'Cl No Resid_Mensual'!C271</f>
        <v>2797.5653575197512</v>
      </c>
      <c r="D327" s="4">
        <f t="shared" si="157"/>
        <v>58351.783506220963</v>
      </c>
      <c r="E327" s="4">
        <f t="shared" si="162"/>
        <v>26</v>
      </c>
      <c r="F327" s="4">
        <f t="shared" si="158"/>
        <v>58377.783506220963</v>
      </c>
      <c r="G327" s="26">
        <f>+'CU Resid Mensual'!C271</f>
        <v>14.654256901003329</v>
      </c>
      <c r="H327" s="26">
        <f>+'CU No Resid Mensual'!C271</f>
        <v>73.18248541461783</v>
      </c>
      <c r="I327" s="6">
        <f t="shared" si="161"/>
        <v>17.460281579053341</v>
      </c>
      <c r="J327" s="6">
        <f t="shared" si="149"/>
        <v>398.74679487179486</v>
      </c>
      <c r="K327" s="6">
        <f t="shared" si="148"/>
        <v>17.630097025104916</v>
      </c>
      <c r="L327" s="4">
        <f t="shared" si="153"/>
        <v>814105.78468544909</v>
      </c>
      <c r="M327" s="4">
        <f t="shared" si="153"/>
        <v>204732.7859731293</v>
      </c>
      <c r="N327" s="4">
        <f t="shared" si="159"/>
        <v>1018838.5706585784</v>
      </c>
      <c r="O327" s="4">
        <f t="shared" si="154"/>
        <v>10367.416666666666</v>
      </c>
      <c r="P327" s="4">
        <f t="shared" si="160"/>
        <v>1029205.987325245</v>
      </c>
      <c r="BA327" s="22">
        <f t="shared" si="151"/>
        <v>2033</v>
      </c>
    </row>
    <row r="328" spans="1:53" x14ac:dyDescent="0.3">
      <c r="A328" s="13">
        <v>48791</v>
      </c>
      <c r="B328" s="16">
        <f>+Cl_Resid_Mensual!G272</f>
        <v>55619.834153555086</v>
      </c>
      <c r="C328" s="16">
        <f>+'Cl No Resid_Mensual'!C272</f>
        <v>2798.7418213969941</v>
      </c>
      <c r="D328" s="4">
        <f t="shared" si="157"/>
        <v>58418.57597495208</v>
      </c>
      <c r="E328" s="4">
        <f t="shared" si="162"/>
        <v>26</v>
      </c>
      <c r="F328" s="4">
        <f t="shared" si="158"/>
        <v>58444.57597495208</v>
      </c>
      <c r="G328" s="26">
        <f>+'CU Resid Mensual'!C272</f>
        <v>14.489672150647836</v>
      </c>
      <c r="H328" s="26">
        <f>+'CU No Resid Mensual'!C272</f>
        <v>71.155549420150564</v>
      </c>
      <c r="I328" s="6">
        <f t="shared" si="161"/>
        <v>17.204444941896735</v>
      </c>
      <c r="J328" s="6">
        <f t="shared" si="149"/>
        <v>398.74679487179486</v>
      </c>
      <c r="K328" s="6">
        <f t="shared" si="148"/>
        <v>17.374180130024865</v>
      </c>
      <c r="L328" s="4">
        <f t="shared" si="153"/>
        <v>805913.16195841844</v>
      </c>
      <c r="M328" s="4">
        <f t="shared" si="153"/>
        <v>199146.01198665603</v>
      </c>
      <c r="N328" s="4">
        <f t="shared" si="159"/>
        <v>1005059.1739450744</v>
      </c>
      <c r="O328" s="4">
        <f t="shared" si="154"/>
        <v>10367.416666666666</v>
      </c>
      <c r="P328" s="4">
        <f t="shared" si="160"/>
        <v>1015426.5906117411</v>
      </c>
      <c r="BA328" s="22">
        <f t="shared" si="151"/>
        <v>2033</v>
      </c>
    </row>
    <row r="329" spans="1:53" x14ac:dyDescent="0.3">
      <c r="A329" s="13">
        <v>48822</v>
      </c>
      <c r="B329" s="16">
        <f>+Cl_Resid_Mensual!G273</f>
        <v>55685.450158408959</v>
      </c>
      <c r="C329" s="16">
        <f>+'Cl No Resid_Mensual'!C273</f>
        <v>2799.8815207780726</v>
      </c>
      <c r="D329" s="4">
        <f t="shared" si="157"/>
        <v>58485.331679187031</v>
      </c>
      <c r="E329" s="4">
        <f t="shared" si="162"/>
        <v>26</v>
      </c>
      <c r="F329" s="4">
        <f t="shared" si="158"/>
        <v>58511.331679187031</v>
      </c>
      <c r="G329" s="26">
        <f>+'CU Resid Mensual'!C273</f>
        <v>14.465861599193421</v>
      </c>
      <c r="H329" s="26">
        <f>+'CU No Resid Mensual'!C273</f>
        <v>70.794220815150652</v>
      </c>
      <c r="I329" s="6">
        <f t="shared" si="161"/>
        <v>17.162481889040087</v>
      </c>
      <c r="J329" s="6">
        <f t="shared" si="149"/>
        <v>398.74679487179486</v>
      </c>
      <c r="K329" s="6">
        <f t="shared" si="148"/>
        <v>17.332042072560586</v>
      </c>
      <c r="L329" s="4">
        <f t="shared" si="153"/>
        <v>805538.01508032728</v>
      </c>
      <c r="M329" s="4">
        <f t="shared" si="153"/>
        <v>198215.43063822269</v>
      </c>
      <c r="N329" s="4">
        <f t="shared" si="159"/>
        <v>1003753.44571855</v>
      </c>
      <c r="O329" s="4">
        <f t="shared" si="154"/>
        <v>10367.416666666666</v>
      </c>
      <c r="P329" s="4">
        <f t="shared" si="160"/>
        <v>1014120.8623852166</v>
      </c>
      <c r="BA329" s="22">
        <f t="shared" si="151"/>
        <v>2033</v>
      </c>
    </row>
    <row r="330" spans="1:53" x14ac:dyDescent="0.3">
      <c r="A330" s="13">
        <v>48852</v>
      </c>
      <c r="B330" s="16">
        <f>+Cl_Resid_Mensual!G274</f>
        <v>55748.949517944959</v>
      </c>
      <c r="C330" s="16">
        <f>+'Cl No Resid_Mensual'!C274</f>
        <v>2800.9844556629873</v>
      </c>
      <c r="D330" s="4">
        <f t="shared" si="157"/>
        <v>58549.933973607949</v>
      </c>
      <c r="E330" s="4">
        <f t="shared" si="162"/>
        <v>26</v>
      </c>
      <c r="F330" s="4">
        <f t="shared" si="158"/>
        <v>58575.933973607949</v>
      </c>
      <c r="G330" s="26">
        <f>+'CU Resid Mensual'!C274</f>
        <v>14.648014033570272</v>
      </c>
      <c r="H330" s="26">
        <f>+'CU No Resid Mensual'!C274</f>
        <v>72.975690426400377</v>
      </c>
      <c r="I330" s="6">
        <f t="shared" si="161"/>
        <v>17.438365855058255</v>
      </c>
      <c r="J330" s="6">
        <f t="shared" si="149"/>
        <v>398.74679487179486</v>
      </c>
      <c r="K330" s="6">
        <f t="shared" si="148"/>
        <v>17.607616577699773</v>
      </c>
      <c r="L330" s="4">
        <f t="shared" si="153"/>
        <v>816611.39489565836</v>
      </c>
      <c r="M330" s="4">
        <f t="shared" si="153"/>
        <v>204403.77452562173</v>
      </c>
      <c r="N330" s="4">
        <f t="shared" si="159"/>
        <v>1021015.16942128</v>
      </c>
      <c r="O330" s="4">
        <f t="shared" si="154"/>
        <v>10367.416666666666</v>
      </c>
      <c r="P330" s="4">
        <f t="shared" si="160"/>
        <v>1031382.5860879467</v>
      </c>
      <c r="BA330" s="22">
        <f t="shared" si="151"/>
        <v>2033</v>
      </c>
    </row>
    <row r="331" spans="1:53" x14ac:dyDescent="0.3">
      <c r="A331" s="13">
        <v>48883</v>
      </c>
      <c r="B331" s="16">
        <f>+Cl_Resid_Mensual!G275</f>
        <v>55814.565522798832</v>
      </c>
      <c r="C331" s="16">
        <f>+'Cl No Resid_Mensual'!C275</f>
        <v>2802.1609195402298</v>
      </c>
      <c r="D331" s="4">
        <f t="shared" si="157"/>
        <v>58616.726442339059</v>
      </c>
      <c r="E331" s="4">
        <f t="shared" si="162"/>
        <v>26</v>
      </c>
      <c r="F331" s="4">
        <f t="shared" si="158"/>
        <v>58642.726442339059</v>
      </c>
      <c r="G331" s="26">
        <f>+'CU Resid Mensual'!C275</f>
        <v>14.911623827515536</v>
      </c>
      <c r="H331" s="26">
        <f>+'CU No Resid Mensual'!C275</f>
        <v>71.905782963191939</v>
      </c>
      <c r="I331" s="6">
        <f t="shared" si="161"/>
        <v>17.636218240496817</v>
      </c>
      <c r="J331" s="6">
        <f t="shared" si="149"/>
        <v>398.74679487179486</v>
      </c>
      <c r="K331" s="6">
        <f t="shared" si="148"/>
        <v>17.805188470797358</v>
      </c>
      <c r="L331" s="4">
        <f t="shared" si="153"/>
        <v>832285.80517219414</v>
      </c>
      <c r="M331" s="4">
        <f t="shared" si="153"/>
        <v>201491.57490839812</v>
      </c>
      <c r="N331" s="4">
        <f t="shared" si="159"/>
        <v>1033777.3800805922</v>
      </c>
      <c r="O331" s="4">
        <f t="shared" si="154"/>
        <v>10367.416666666666</v>
      </c>
      <c r="P331" s="4">
        <f t="shared" si="160"/>
        <v>1044144.7967472589</v>
      </c>
      <c r="BA331" s="22">
        <f t="shared" si="151"/>
        <v>2033</v>
      </c>
    </row>
    <row r="332" spans="1:53" x14ac:dyDescent="0.3">
      <c r="A332" s="13">
        <v>48913</v>
      </c>
      <c r="B332" s="16">
        <f>+Cl_Resid_Mensual!G276</f>
        <v>55878.064882334831</v>
      </c>
      <c r="C332" s="16">
        <f>+'Cl No Resid_Mensual'!C276</f>
        <v>2803.2638544251449</v>
      </c>
      <c r="D332" s="4">
        <f t="shared" si="157"/>
        <v>58681.328736759977</v>
      </c>
      <c r="E332" s="4">
        <f t="shared" si="162"/>
        <v>26</v>
      </c>
      <c r="F332" s="4">
        <f t="shared" si="158"/>
        <v>58707.328736759977</v>
      </c>
      <c r="G332" s="26">
        <f>+'CU Resid Mensual'!C276</f>
        <v>15.222838789475295</v>
      </c>
      <c r="H332" s="26">
        <f>+'CU No Resid Mensual'!C276</f>
        <v>71.177745424927082</v>
      </c>
      <c r="I332" s="6">
        <f t="shared" si="161"/>
        <v>17.895858822006282</v>
      </c>
      <c r="J332" s="6">
        <f t="shared" si="149"/>
        <v>398.74679487179486</v>
      </c>
      <c r="K332" s="6">
        <f t="shared" si="148"/>
        <v>18.06452812702091</v>
      </c>
      <c r="L332" s="4">
        <f t="shared" si="153"/>
        <v>850622.77357162395</v>
      </c>
      <c r="M332" s="4">
        <f t="shared" si="153"/>
        <v>199530.00098917281</v>
      </c>
      <c r="N332" s="4">
        <f t="shared" si="159"/>
        <v>1050152.7745607968</v>
      </c>
      <c r="O332" s="4">
        <f t="shared" si="154"/>
        <v>10367.416666666666</v>
      </c>
      <c r="P332" s="4">
        <f t="shared" si="160"/>
        <v>1060520.1912274635</v>
      </c>
      <c r="BA332" s="22">
        <f t="shared" si="151"/>
        <v>2033</v>
      </c>
    </row>
    <row r="333" spans="1:53" x14ac:dyDescent="0.3">
      <c r="A333" s="19">
        <v>48944</v>
      </c>
      <c r="B333" s="20">
        <f>+Cl_Resid_Mensual!G277</f>
        <v>55943.680887188704</v>
      </c>
      <c r="C333" s="20">
        <f>+'Cl No Resid_Mensual'!C277</f>
        <v>2804.4403183023874</v>
      </c>
      <c r="D333" s="20">
        <f t="shared" si="157"/>
        <v>58748.121205491094</v>
      </c>
      <c r="E333" s="20">
        <f>+E332</f>
        <v>26</v>
      </c>
      <c r="F333" s="20">
        <f t="shared" si="158"/>
        <v>58774.121205491094</v>
      </c>
      <c r="G333" s="24">
        <f>+'CU Resid Mensual'!C277</f>
        <v>15.584919117085285</v>
      </c>
      <c r="H333" s="24">
        <f>+'CU No Resid Mensual'!C277</f>
        <v>75.791875566173175</v>
      </c>
      <c r="I333" s="24">
        <f t="shared" si="161"/>
        <v>18.458999387967481</v>
      </c>
      <c r="J333" s="24">
        <f t="shared" si="149"/>
        <v>398.74679487179486</v>
      </c>
      <c r="K333" s="24">
        <f t="shared" si="148"/>
        <v>18.62722789534082</v>
      </c>
      <c r="L333" s="20">
        <f t="shared" si="153"/>
        <v>871877.74173886585</v>
      </c>
      <c r="M333" s="20">
        <f t="shared" si="153"/>
        <v>212553.79163753364</v>
      </c>
      <c r="N333" s="20">
        <f t="shared" si="159"/>
        <v>1084431.5333763994</v>
      </c>
      <c r="O333" s="20">
        <f t="shared" si="154"/>
        <v>10367.416666666666</v>
      </c>
      <c r="P333" s="20">
        <f t="shared" si="160"/>
        <v>1094798.9500430662</v>
      </c>
      <c r="BA333" s="22">
        <f t="shared" si="151"/>
        <v>2033</v>
      </c>
    </row>
    <row r="334" spans="1:53" x14ac:dyDescent="0.3">
      <c r="A334" s="13">
        <v>48975</v>
      </c>
      <c r="B334" s="16">
        <f>+Cl_Resid_Mensual!G278</f>
        <v>56009.296892042577</v>
      </c>
      <c r="C334" s="16">
        <f>+'Cl No Resid_Mensual'!C278</f>
        <v>2805.5800176834659</v>
      </c>
      <c r="D334" s="4">
        <f t="shared" ref="D334:D345" si="163">SUM(B334:C334)</f>
        <v>58814.876909726045</v>
      </c>
      <c r="E334" s="4">
        <f>+E333</f>
        <v>26</v>
      </c>
      <c r="F334" s="4">
        <f t="shared" ref="F334:F345" si="164">SUM(D334:E334)</f>
        <v>58840.876909726045</v>
      </c>
      <c r="G334" s="26">
        <f>+'CU Resid Mensual'!C278</f>
        <v>16.869274412362195</v>
      </c>
      <c r="H334" s="26">
        <f>+'CU No Resid Mensual'!C278</f>
        <v>80.010498163038164</v>
      </c>
      <c r="I334" s="6">
        <f t="shared" ref="I334:I345" si="165">+N334/D334</f>
        <v>19.881229294438686</v>
      </c>
      <c r="J334" s="6">
        <f t="shared" si="149"/>
        <v>398.74679487179486</v>
      </c>
      <c r="K334" s="6">
        <f t="shared" ref="K334:K345" si="166">P334/F334</f>
        <v>20.048638504198152</v>
      </c>
      <c r="L334" s="4">
        <f t="shared" ref="L334:L345" si="167">B334*G334</f>
        <v>944836.19891533128</v>
      </c>
      <c r="M334" s="4">
        <f t="shared" ref="M334:M345" si="168">C334*H334</f>
        <v>224475.85485111954</v>
      </c>
      <c r="N334" s="4">
        <f t="shared" ref="N334:N345" si="169">SUM(L334:M334)</f>
        <v>1169312.0537664508</v>
      </c>
      <c r="O334" s="4">
        <f t="shared" ref="O334:O345" si="170">E334*J334</f>
        <v>10367.416666666666</v>
      </c>
      <c r="P334" s="4">
        <f t="shared" ref="P334:P345" si="171">SUM(N334:O334)</f>
        <v>1179679.4704331176</v>
      </c>
      <c r="BA334" s="22">
        <f t="shared" si="151"/>
        <v>2034</v>
      </c>
    </row>
    <row r="335" spans="1:53" x14ac:dyDescent="0.3">
      <c r="A335" s="13">
        <v>49003</v>
      </c>
      <c r="B335" s="16">
        <f>+Cl_Resid_Mensual!G279</f>
        <v>56068.562960942843</v>
      </c>
      <c r="C335" s="16">
        <f>+'Cl No Resid_Mensual'!C279</f>
        <v>2806.6094235760529</v>
      </c>
      <c r="D335" s="4">
        <f t="shared" si="163"/>
        <v>58875.172384518897</v>
      </c>
      <c r="E335" s="4">
        <f t="shared" ref="E335:E344" si="172">+E334</f>
        <v>26</v>
      </c>
      <c r="F335" s="4">
        <f t="shared" si="164"/>
        <v>58901.172384518897</v>
      </c>
      <c r="G335" s="26">
        <f>+'CU Resid Mensual'!C279</f>
        <v>17.103497139280201</v>
      </c>
      <c r="H335" s="26">
        <f>+'CU No Resid Mensual'!C279</f>
        <v>82.645467951130939</v>
      </c>
      <c r="I335" s="6">
        <f t="shared" si="165"/>
        <v>20.22791623599025</v>
      </c>
      <c r="J335" s="6">
        <f t="shared" si="149"/>
        <v>398.74679487179486</v>
      </c>
      <c r="K335" s="6">
        <f t="shared" si="166"/>
        <v>20.395001040012207</v>
      </c>
      <c r="L335" s="4">
        <f t="shared" si="167"/>
        <v>958968.50620603771</v>
      </c>
      <c r="M335" s="4">
        <f t="shared" si="168"/>
        <v>231953.54916749676</v>
      </c>
      <c r="N335" s="4">
        <f t="shared" si="169"/>
        <v>1190922.0553735346</v>
      </c>
      <c r="O335" s="4">
        <f t="shared" si="170"/>
        <v>10367.416666666666</v>
      </c>
      <c r="P335" s="4">
        <f t="shared" si="171"/>
        <v>1201289.4720402013</v>
      </c>
      <c r="BA335" s="22">
        <f t="shared" si="151"/>
        <v>2034</v>
      </c>
    </row>
    <row r="336" spans="1:53" x14ac:dyDescent="0.3">
      <c r="A336" s="13">
        <v>49034</v>
      </c>
      <c r="B336" s="16">
        <f>+Cl_Resid_Mensual!G280</f>
        <v>56134.178965796717</v>
      </c>
      <c r="C336" s="16">
        <f>+'Cl No Resid_Mensual'!C280</f>
        <v>2807.8594164456235</v>
      </c>
      <c r="D336" s="4">
        <f t="shared" si="163"/>
        <v>58942.038382242339</v>
      </c>
      <c r="E336" s="4">
        <f t="shared" si="172"/>
        <v>26</v>
      </c>
      <c r="F336" s="4">
        <f t="shared" si="164"/>
        <v>58968.038382242339</v>
      </c>
      <c r="G336" s="26">
        <f>+'CU Resid Mensual'!C280</f>
        <v>16.136040016885037</v>
      </c>
      <c r="H336" s="26">
        <f>+'CU No Resid Mensual'!C280</f>
        <v>81.93124226512856</v>
      </c>
      <c r="I336" s="6">
        <f t="shared" si="165"/>
        <v>19.270367964479959</v>
      </c>
      <c r="J336" s="6">
        <f t="shared" ref="J336:J393" si="173">J335</f>
        <v>398.74679487179486</v>
      </c>
      <c r="K336" s="6">
        <f t="shared" si="166"/>
        <v>19.437685504121255</v>
      </c>
      <c r="L336" s="4">
        <f t="shared" si="167"/>
        <v>905783.35810708208</v>
      </c>
      <c r="M336" s="4">
        <f t="shared" si="168"/>
        <v>230051.41009522887</v>
      </c>
      <c r="N336" s="4">
        <f t="shared" si="169"/>
        <v>1135834.7682023109</v>
      </c>
      <c r="O336" s="4">
        <f t="shared" si="170"/>
        <v>10367.416666666666</v>
      </c>
      <c r="P336" s="4">
        <f t="shared" si="171"/>
        <v>1146202.1848689776</v>
      </c>
      <c r="BA336" s="22">
        <f t="shared" si="151"/>
        <v>2034</v>
      </c>
    </row>
    <row r="337" spans="1:53" x14ac:dyDescent="0.3">
      <c r="A337" s="13">
        <v>49064</v>
      </c>
      <c r="B337" s="16">
        <f>+Cl_Resid_Mensual!G281</f>
        <v>56197.678325332716</v>
      </c>
      <c r="C337" s="16">
        <f>+'Cl No Resid_Mensual'!C281</f>
        <v>2808.9623513305382</v>
      </c>
      <c r="D337" s="4">
        <f t="shared" si="163"/>
        <v>59006.640676663257</v>
      </c>
      <c r="E337" s="4">
        <f t="shared" si="172"/>
        <v>26</v>
      </c>
      <c r="F337" s="4">
        <f t="shared" si="164"/>
        <v>59032.640676663257</v>
      </c>
      <c r="G337" s="26">
        <f>+'CU Resid Mensual'!C281</f>
        <v>15.992605816176212</v>
      </c>
      <c r="H337" s="26">
        <f>+'CU No Resid Mensual'!C281</f>
        <v>81.027034306182145</v>
      </c>
      <c r="I337" s="6">
        <f t="shared" si="165"/>
        <v>19.08851602346536</v>
      </c>
      <c r="J337" s="6">
        <f t="shared" si="173"/>
        <v>398.74679487179486</v>
      </c>
      <c r="K337" s="6">
        <f t="shared" si="166"/>
        <v>19.255730553205325</v>
      </c>
      <c r="L337" s="4">
        <f t="shared" si="167"/>
        <v>898747.31724131585</v>
      </c>
      <c r="M337" s="4">
        <f t="shared" si="168"/>
        <v>227601.88880603359</v>
      </c>
      <c r="N337" s="4">
        <f t="shared" si="169"/>
        <v>1126349.2060473494</v>
      </c>
      <c r="O337" s="4">
        <f t="shared" si="170"/>
        <v>10367.416666666666</v>
      </c>
      <c r="P337" s="4">
        <f t="shared" si="171"/>
        <v>1136716.6227140161</v>
      </c>
      <c r="BA337" s="22">
        <f t="shared" si="151"/>
        <v>2034</v>
      </c>
    </row>
    <row r="338" spans="1:53" x14ac:dyDescent="0.3">
      <c r="A338" s="13">
        <v>49095</v>
      </c>
      <c r="B338" s="16">
        <f>+Cl_Resid_Mensual!G282</f>
        <v>56263.294330186589</v>
      </c>
      <c r="C338" s="16">
        <f>+'Cl No Resid_Mensual'!C282</f>
        <v>2810.1388152077807</v>
      </c>
      <c r="D338" s="4">
        <f t="shared" si="163"/>
        <v>59073.433145394367</v>
      </c>
      <c r="E338" s="4">
        <f t="shared" si="172"/>
        <v>26</v>
      </c>
      <c r="F338" s="4">
        <f t="shared" si="164"/>
        <v>59099.433145394367</v>
      </c>
      <c r="G338" s="26">
        <f>+'CU Resid Mensual'!C282</f>
        <v>15.445579418996163</v>
      </c>
      <c r="H338" s="26">
        <f>+'CU No Resid Mensual'!C282</f>
        <v>75.603227767283499</v>
      </c>
      <c r="I338" s="6">
        <f t="shared" si="165"/>
        <v>18.307294637731889</v>
      </c>
      <c r="J338" s="6">
        <f t="shared" si="173"/>
        <v>398.74679487179486</v>
      </c>
      <c r="K338" s="6">
        <f t="shared" si="166"/>
        <v>18.474663874281948</v>
      </c>
      <c r="L338" s="4">
        <f t="shared" si="167"/>
        <v>869019.18095125351</v>
      </c>
      <c r="M338" s="4">
        <f t="shared" si="168"/>
        <v>212455.56490383804</v>
      </c>
      <c r="N338" s="4">
        <f t="shared" si="169"/>
        <v>1081474.7458550916</v>
      </c>
      <c r="O338" s="4">
        <f t="shared" si="170"/>
        <v>10367.416666666666</v>
      </c>
      <c r="P338" s="4">
        <f t="shared" si="171"/>
        <v>1091842.1625217583</v>
      </c>
      <c r="BA338" s="22">
        <f t="shared" si="151"/>
        <v>2034</v>
      </c>
    </row>
    <row r="339" spans="1:53" x14ac:dyDescent="0.3">
      <c r="A339" s="13">
        <v>49125</v>
      </c>
      <c r="B339" s="16">
        <f>+Cl_Resid_Mensual!G283</f>
        <v>56326.793689722588</v>
      </c>
      <c r="C339" s="16">
        <f>+'Cl No Resid_Mensual'!C283</f>
        <v>2811.2417500926954</v>
      </c>
      <c r="D339" s="4">
        <f t="shared" si="163"/>
        <v>59138.035439815285</v>
      </c>
      <c r="E339" s="4">
        <f t="shared" si="172"/>
        <v>26</v>
      </c>
      <c r="F339" s="4">
        <f t="shared" si="164"/>
        <v>59164.035439815285</v>
      </c>
      <c r="G339" s="26">
        <f>+'CU Resid Mensual'!C283</f>
        <v>14.763080605059677</v>
      </c>
      <c r="H339" s="26">
        <f>+'CU No Resid Mensual'!C283</f>
        <v>72.609360310939238</v>
      </c>
      <c r="I339" s="6">
        <f t="shared" si="165"/>
        <v>17.512916229244496</v>
      </c>
      <c r="J339" s="6">
        <f t="shared" si="173"/>
        <v>398.74679487179486</v>
      </c>
      <c r="K339" s="6">
        <f t="shared" si="166"/>
        <v>17.680451806745619</v>
      </c>
      <c r="L339" s="4">
        <f t="shared" si="167"/>
        <v>831556.99546594138</v>
      </c>
      <c r="M339" s="4">
        <f t="shared" si="168"/>
        <v>204122.46515363592</v>
      </c>
      <c r="N339" s="4">
        <f t="shared" si="169"/>
        <v>1035679.4606195773</v>
      </c>
      <c r="O339" s="4">
        <f t="shared" si="170"/>
        <v>10367.416666666666</v>
      </c>
      <c r="P339" s="4">
        <f t="shared" si="171"/>
        <v>1046046.877286244</v>
      </c>
      <c r="BA339" s="22">
        <f t="shared" si="151"/>
        <v>2034</v>
      </c>
    </row>
    <row r="340" spans="1:53" x14ac:dyDescent="0.3">
      <c r="A340" s="13">
        <v>49156</v>
      </c>
      <c r="B340" s="16">
        <f>+Cl_Resid_Mensual!G284</f>
        <v>56392.409694576461</v>
      </c>
      <c r="C340" s="16">
        <f>+'Cl No Resid_Mensual'!C284</f>
        <v>2812.4182139699383</v>
      </c>
      <c r="D340" s="4">
        <f t="shared" si="163"/>
        <v>59204.827908546402</v>
      </c>
      <c r="E340" s="4">
        <f t="shared" si="172"/>
        <v>26</v>
      </c>
      <c r="F340" s="4">
        <f t="shared" si="164"/>
        <v>59230.827908546402</v>
      </c>
      <c r="G340" s="26">
        <f>+'CU Resid Mensual'!C284</f>
        <v>14.598495854704185</v>
      </c>
      <c r="H340" s="26">
        <f>+'CU No Resid Mensual'!C284</f>
        <v>70.582424316471972</v>
      </c>
      <c r="I340" s="6">
        <f t="shared" si="165"/>
        <v>17.257911068927569</v>
      </c>
      <c r="J340" s="6">
        <f t="shared" si="173"/>
        <v>398.74679487179486</v>
      </c>
      <c r="K340" s="6">
        <f t="shared" si="166"/>
        <v>17.425369659818603</v>
      </c>
      <c r="L340" s="4">
        <f t="shared" si="167"/>
        <v>823244.3591630545</v>
      </c>
      <c r="M340" s="4">
        <f t="shared" si="168"/>
        <v>198507.29573380045</v>
      </c>
      <c r="N340" s="4">
        <f t="shared" si="169"/>
        <v>1021751.6548968549</v>
      </c>
      <c r="O340" s="4">
        <f t="shared" si="170"/>
        <v>10367.416666666666</v>
      </c>
      <c r="P340" s="4">
        <f t="shared" si="171"/>
        <v>1032119.0715635215</v>
      </c>
      <c r="BA340" s="22">
        <f t="shared" si="151"/>
        <v>2034</v>
      </c>
    </row>
    <row r="341" spans="1:53" x14ac:dyDescent="0.3">
      <c r="A341" s="13">
        <v>49187</v>
      </c>
      <c r="B341" s="16">
        <f>+Cl_Resid_Mensual!G285</f>
        <v>56458.025699430334</v>
      </c>
      <c r="C341" s="16">
        <f>+'Cl No Resid_Mensual'!C285</f>
        <v>2813.5579133510169</v>
      </c>
      <c r="D341" s="4">
        <f t="shared" si="163"/>
        <v>59271.583612781353</v>
      </c>
      <c r="E341" s="4">
        <f t="shared" si="172"/>
        <v>26</v>
      </c>
      <c r="F341" s="4">
        <f t="shared" si="164"/>
        <v>59297.583612781353</v>
      </c>
      <c r="G341" s="26">
        <f>+'CU Resid Mensual'!C285</f>
        <v>14.574685303249769</v>
      </c>
      <c r="H341" s="26">
        <f>+'CU No Resid Mensual'!C285</f>
        <v>70.22109571147206</v>
      </c>
      <c r="I341" s="6">
        <f t="shared" si="165"/>
        <v>17.216160168785006</v>
      </c>
      <c r="J341" s="6">
        <f t="shared" si="173"/>
        <v>398.74679487179486</v>
      </c>
      <c r="K341" s="6">
        <f t="shared" si="166"/>
        <v>17.383448545442231</v>
      </c>
      <c r="L341" s="4">
        <f t="shared" si="167"/>
        <v>822857.95741198503</v>
      </c>
      <c r="M341" s="4">
        <f t="shared" si="168"/>
        <v>197571.11952319136</v>
      </c>
      <c r="N341" s="4">
        <f t="shared" si="169"/>
        <v>1020429.0769351764</v>
      </c>
      <c r="O341" s="4">
        <f t="shared" si="170"/>
        <v>10367.416666666666</v>
      </c>
      <c r="P341" s="4">
        <f t="shared" si="171"/>
        <v>1030796.493601843</v>
      </c>
      <c r="BA341" s="22">
        <f t="shared" si="151"/>
        <v>2034</v>
      </c>
    </row>
    <row r="342" spans="1:53" x14ac:dyDescent="0.3">
      <c r="A342" s="13">
        <v>49217</v>
      </c>
      <c r="B342" s="16">
        <f>+Cl_Resid_Mensual!G286</f>
        <v>56521.525058966334</v>
      </c>
      <c r="C342" s="16">
        <f>+'Cl No Resid_Mensual'!C286</f>
        <v>2814.6608482359316</v>
      </c>
      <c r="D342" s="4">
        <f t="shared" si="163"/>
        <v>59336.185907202263</v>
      </c>
      <c r="E342" s="4">
        <f t="shared" si="172"/>
        <v>26</v>
      </c>
      <c r="F342" s="4">
        <f t="shared" si="164"/>
        <v>59362.185907202263</v>
      </c>
      <c r="G342" s="26">
        <f>+'CU Resid Mensual'!C286</f>
        <v>14.75683773762662</v>
      </c>
      <c r="H342" s="26">
        <f>+'CU No Resid Mensual'!C286</f>
        <v>72.402565322721784</v>
      </c>
      <c r="I342" s="6">
        <f t="shared" si="165"/>
        <v>17.491310303079249</v>
      </c>
      <c r="J342" s="6">
        <f t="shared" si="173"/>
        <v>398.74679487179486</v>
      </c>
      <c r="K342" s="6">
        <f t="shared" si="166"/>
        <v>17.658296111423343</v>
      </c>
      <c r="L342" s="4">
        <f t="shared" si="167"/>
        <v>834078.97397836309</v>
      </c>
      <c r="M342" s="4">
        <f t="shared" si="168"/>
        <v>203788.66592570953</v>
      </c>
      <c r="N342" s="4">
        <f t="shared" si="169"/>
        <v>1037867.6399040726</v>
      </c>
      <c r="O342" s="4">
        <f t="shared" si="170"/>
        <v>10367.416666666666</v>
      </c>
      <c r="P342" s="4">
        <f t="shared" si="171"/>
        <v>1048235.0565707393</v>
      </c>
      <c r="BA342" s="22">
        <f t="shared" si="151"/>
        <v>2034</v>
      </c>
    </row>
    <row r="343" spans="1:53" x14ac:dyDescent="0.3">
      <c r="A343" s="13">
        <v>49248</v>
      </c>
      <c r="B343" s="16">
        <f>+Cl_Resid_Mensual!G287</f>
        <v>56587.141063820207</v>
      </c>
      <c r="C343" s="16">
        <f>+'Cl No Resid_Mensual'!C287</f>
        <v>2815.837312113174</v>
      </c>
      <c r="D343" s="4">
        <f t="shared" si="163"/>
        <v>59402.97837593338</v>
      </c>
      <c r="E343" s="4">
        <f t="shared" si="172"/>
        <v>26</v>
      </c>
      <c r="F343" s="4">
        <f t="shared" si="164"/>
        <v>59428.97837593338</v>
      </c>
      <c r="G343" s="26">
        <f>+'CU Resid Mensual'!C287</f>
        <v>15.020447531571884</v>
      </c>
      <c r="H343" s="26">
        <f>+'CU No Resid Mensual'!C287</f>
        <v>71.332657859513347</v>
      </c>
      <c r="I343" s="6">
        <f t="shared" si="165"/>
        <v>17.689775354926009</v>
      </c>
      <c r="J343" s="6">
        <f t="shared" si="173"/>
        <v>398.74679487179486</v>
      </c>
      <c r="K343" s="6">
        <f t="shared" si="166"/>
        <v>17.856486659380316</v>
      </c>
      <c r="L343" s="4">
        <f t="shared" si="167"/>
        <v>849964.18331076822</v>
      </c>
      <c r="M343" s="4">
        <f t="shared" si="168"/>
        <v>200861.15957302073</v>
      </c>
      <c r="N343" s="4">
        <f t="shared" si="169"/>
        <v>1050825.342883789</v>
      </c>
      <c r="O343" s="4">
        <f t="shared" si="170"/>
        <v>10367.416666666666</v>
      </c>
      <c r="P343" s="4">
        <f t="shared" si="171"/>
        <v>1061192.7595504557</v>
      </c>
      <c r="BA343" s="22">
        <f t="shared" ref="BA343:BA393" si="174">YEAR(A343)</f>
        <v>2034</v>
      </c>
    </row>
    <row r="344" spans="1:53" x14ac:dyDescent="0.3">
      <c r="A344" s="13">
        <v>49278</v>
      </c>
      <c r="B344" s="16">
        <f>+Cl_Resid_Mensual!G288</f>
        <v>56650.640423356206</v>
      </c>
      <c r="C344" s="16">
        <f>+'Cl No Resid_Mensual'!C288</f>
        <v>2816.9402469980892</v>
      </c>
      <c r="D344" s="4">
        <f t="shared" si="163"/>
        <v>59467.580670354298</v>
      </c>
      <c r="E344" s="4">
        <f t="shared" si="172"/>
        <v>26</v>
      </c>
      <c r="F344" s="4">
        <f t="shared" si="164"/>
        <v>59493.580670354298</v>
      </c>
      <c r="G344" s="26">
        <f>+'CU Resid Mensual'!C288</f>
        <v>15.331662493531644</v>
      </c>
      <c r="H344" s="26">
        <f>+'CU No Resid Mensual'!C288</f>
        <v>70.60462032124849</v>
      </c>
      <c r="I344" s="6">
        <f t="shared" si="165"/>
        <v>17.94990621087095</v>
      </c>
      <c r="J344" s="6">
        <f t="shared" si="173"/>
        <v>398.74679487179486</v>
      </c>
      <c r="K344" s="6">
        <f t="shared" si="166"/>
        <v>18.116322805630016</v>
      </c>
      <c r="L344" s="4">
        <f t="shared" si="167"/>
        <v>868548.49901331798</v>
      </c>
      <c r="M344" s="4">
        <f t="shared" si="168"/>
        <v>198888.99660694401</v>
      </c>
      <c r="N344" s="4">
        <f t="shared" si="169"/>
        <v>1067437.4956202619</v>
      </c>
      <c r="O344" s="4">
        <f t="shared" si="170"/>
        <v>10367.416666666666</v>
      </c>
      <c r="P344" s="4">
        <f t="shared" si="171"/>
        <v>1077804.9122869286</v>
      </c>
      <c r="BA344" s="22">
        <f t="shared" si="174"/>
        <v>2034</v>
      </c>
    </row>
    <row r="345" spans="1:53" x14ac:dyDescent="0.3">
      <c r="A345" s="19">
        <v>49309</v>
      </c>
      <c r="B345" s="20">
        <f>+Cl_Resid_Mensual!G289</f>
        <v>56716.256428210079</v>
      </c>
      <c r="C345" s="20">
        <f>+'Cl No Resid_Mensual'!C289</f>
        <v>2818.1167108753316</v>
      </c>
      <c r="D345" s="20">
        <f t="shared" si="163"/>
        <v>59534.373139085408</v>
      </c>
      <c r="E345" s="20">
        <f>+E344</f>
        <v>26</v>
      </c>
      <c r="F345" s="20">
        <f t="shared" si="164"/>
        <v>59560.373139085408</v>
      </c>
      <c r="G345" s="24">
        <f>+'CU Resid Mensual'!C289</f>
        <v>15.693742821141633</v>
      </c>
      <c r="H345" s="24">
        <f>+'CU No Resid Mensual'!C289</f>
        <v>75.218750462494583</v>
      </c>
      <c r="I345" s="24">
        <f t="shared" si="165"/>
        <v>18.511416207190081</v>
      </c>
      <c r="J345" s="24">
        <f t="shared" si="173"/>
        <v>398.74679487179486</v>
      </c>
      <c r="K345" s="24">
        <f t="shared" si="166"/>
        <v>18.677401061284158</v>
      </c>
      <c r="L345" s="20">
        <f t="shared" si="167"/>
        <v>890090.34216224996</v>
      </c>
      <c r="M345" s="20">
        <f t="shared" si="168"/>
        <v>211975.21764951755</v>
      </c>
      <c r="N345" s="20">
        <f t="shared" si="169"/>
        <v>1102065.5598117674</v>
      </c>
      <c r="O345" s="20">
        <f t="shared" si="170"/>
        <v>10367.416666666666</v>
      </c>
      <c r="P345" s="20">
        <f t="shared" si="171"/>
        <v>1112432.9764784342</v>
      </c>
      <c r="BA345" s="22">
        <f t="shared" si="174"/>
        <v>2034</v>
      </c>
    </row>
    <row r="346" spans="1:53" x14ac:dyDescent="0.3">
      <c r="A346" s="13">
        <v>49340</v>
      </c>
      <c r="B346" s="16">
        <f>+Cl_Resid_Mensual!G290</f>
        <v>56781.872433063952</v>
      </c>
      <c r="C346" s="16">
        <f>+'Cl No Resid_Mensual'!C290</f>
        <v>2819.2564102564102</v>
      </c>
      <c r="D346" s="4">
        <f t="shared" ref="D346:D357" si="175">SUM(B346:C346)</f>
        <v>59601.128843320359</v>
      </c>
      <c r="E346" s="4">
        <f>+E345</f>
        <v>26</v>
      </c>
      <c r="F346" s="4">
        <f t="shared" ref="F346:F357" si="176">SUM(D346:E346)</f>
        <v>59627.128843320359</v>
      </c>
      <c r="G346" s="26">
        <f>+'CU Resid Mensual'!C290</f>
        <v>16.978098116418543</v>
      </c>
      <c r="H346" s="26">
        <f>+'CU No Resid Mensual'!C290</f>
        <v>79.437373059359572</v>
      </c>
      <c r="I346" s="6">
        <f t="shared" ref="I346:I357" si="177">+N346/D346</f>
        <v>19.932550736363993</v>
      </c>
      <c r="J346" s="6">
        <f t="shared" si="173"/>
        <v>398.74679487179486</v>
      </c>
      <c r="K346" s="6">
        <f t="shared" ref="K346:K357" si="178">P346/F346</f>
        <v>20.097730085740373</v>
      </c>
      <c r="L346" s="4">
        <f t="shared" ref="L346:L357" si="179">B346*G346</f>
        <v>964048.20140252111</v>
      </c>
      <c r="M346" s="4">
        <f t="shared" ref="M346:M357" si="180">C346*H346</f>
        <v>223954.32321152932</v>
      </c>
      <c r="N346" s="4">
        <f t="shared" ref="N346:N357" si="181">SUM(L346:M346)</f>
        <v>1188002.5246140505</v>
      </c>
      <c r="O346" s="4">
        <f t="shared" ref="O346:O357" si="182">E346*J346</f>
        <v>10367.416666666666</v>
      </c>
      <c r="P346" s="4">
        <f t="shared" ref="P346:P357" si="183">SUM(N346:O346)</f>
        <v>1198369.9412807173</v>
      </c>
      <c r="BA346" s="22">
        <f t="shared" si="174"/>
        <v>2035</v>
      </c>
    </row>
    <row r="347" spans="1:53" x14ac:dyDescent="0.3">
      <c r="A347" s="13">
        <v>49368</v>
      </c>
      <c r="B347" s="16">
        <f>+Cl_Resid_Mensual!G291</f>
        <v>56841.138501964218</v>
      </c>
      <c r="C347" s="16">
        <f>+'Cl No Resid_Mensual'!C291</f>
        <v>2820.2858161489971</v>
      </c>
      <c r="D347" s="4">
        <f t="shared" si="175"/>
        <v>59661.424318113219</v>
      </c>
      <c r="E347" s="4">
        <f t="shared" ref="E347:E356" si="184">+E346</f>
        <v>26</v>
      </c>
      <c r="F347" s="4">
        <f t="shared" si="176"/>
        <v>59687.424318113219</v>
      </c>
      <c r="G347" s="26">
        <f>+'CU Resid Mensual'!C291</f>
        <v>17.212320843336549</v>
      </c>
      <c r="H347" s="26">
        <f>+'CU No Resid Mensual'!C291</f>
        <v>82.072342847452347</v>
      </c>
      <c r="I347" s="6">
        <f t="shared" si="177"/>
        <v>20.278352239402029</v>
      </c>
      <c r="J347" s="6">
        <f t="shared" si="173"/>
        <v>398.74679487179486</v>
      </c>
      <c r="K347" s="6">
        <f t="shared" si="178"/>
        <v>20.443214094656454</v>
      </c>
      <c r="L347" s="4">
        <f t="shared" si="179"/>
        <v>978367.91299633833</v>
      </c>
      <c r="M347" s="4">
        <f t="shared" si="180"/>
        <v>231467.46443078746</v>
      </c>
      <c r="N347" s="4">
        <f t="shared" si="181"/>
        <v>1209835.3774271258</v>
      </c>
      <c r="O347" s="4">
        <f t="shared" si="182"/>
        <v>10367.416666666666</v>
      </c>
      <c r="P347" s="4">
        <f t="shared" si="183"/>
        <v>1220202.7940937926</v>
      </c>
      <c r="BA347" s="22">
        <f t="shared" si="174"/>
        <v>2035</v>
      </c>
    </row>
    <row r="348" spans="1:53" x14ac:dyDescent="0.3">
      <c r="A348" s="13">
        <v>49399</v>
      </c>
      <c r="B348" s="16">
        <f>+Cl_Resid_Mensual!G292</f>
        <v>56906.754506818092</v>
      </c>
      <c r="C348" s="16">
        <f>+'Cl No Resid_Mensual'!C292</f>
        <v>2821.5358090185678</v>
      </c>
      <c r="D348" s="4">
        <f t="shared" si="175"/>
        <v>59728.290315836661</v>
      </c>
      <c r="E348" s="4">
        <f t="shared" si="184"/>
        <v>26</v>
      </c>
      <c r="F348" s="4">
        <f t="shared" si="176"/>
        <v>59754.290315836661</v>
      </c>
      <c r="G348" s="26">
        <f>+'CU Resid Mensual'!C292</f>
        <v>16.244863720941385</v>
      </c>
      <c r="H348" s="26">
        <f>+'CU No Resid Mensual'!C292</f>
        <v>81.358117161449968</v>
      </c>
      <c r="I348" s="6">
        <f t="shared" si="177"/>
        <v>19.320782607161107</v>
      </c>
      <c r="J348" s="6">
        <f t="shared" si="173"/>
        <v>398.74679487179486</v>
      </c>
      <c r="K348" s="6">
        <f t="shared" si="178"/>
        <v>19.485876632489461</v>
      </c>
      <c r="L348" s="4">
        <f t="shared" si="179"/>
        <v>924442.47176432691</v>
      </c>
      <c r="M348" s="4">
        <f t="shared" si="180"/>
        <v>229554.84092535917</v>
      </c>
      <c r="N348" s="4">
        <f t="shared" si="181"/>
        <v>1153997.3126896862</v>
      </c>
      <c r="O348" s="4">
        <f t="shared" si="182"/>
        <v>10367.416666666666</v>
      </c>
      <c r="P348" s="4">
        <f t="shared" si="183"/>
        <v>1164364.7293563529</v>
      </c>
      <c r="BA348" s="22">
        <f t="shared" si="174"/>
        <v>2035</v>
      </c>
    </row>
    <row r="349" spans="1:53" x14ac:dyDescent="0.3">
      <c r="A349" s="13">
        <v>49429</v>
      </c>
      <c r="B349" s="16">
        <f>+Cl_Resid_Mensual!G293</f>
        <v>56970.253866354091</v>
      </c>
      <c r="C349" s="16">
        <f>+'Cl No Resid_Mensual'!C293</f>
        <v>2822.6387439034825</v>
      </c>
      <c r="D349" s="4">
        <f t="shared" si="175"/>
        <v>59792.892610257572</v>
      </c>
      <c r="E349" s="4">
        <f t="shared" si="184"/>
        <v>26</v>
      </c>
      <c r="F349" s="4">
        <f t="shared" si="176"/>
        <v>59818.892610257572</v>
      </c>
      <c r="G349" s="26">
        <f>+'CU Resid Mensual'!C293</f>
        <v>16.101429520232561</v>
      </c>
      <c r="H349" s="26">
        <f>+'CU No Resid Mensual'!C293</f>
        <v>80.453909202503553</v>
      </c>
      <c r="I349" s="6">
        <f t="shared" si="177"/>
        <v>19.139312360278979</v>
      </c>
      <c r="J349" s="6">
        <f t="shared" si="173"/>
        <v>398.74679487179486</v>
      </c>
      <c r="K349" s="6">
        <f t="shared" si="178"/>
        <v>19.304306965070559</v>
      </c>
      <c r="L349" s="4">
        <f t="shared" si="179"/>
        <v>917302.5273788569</v>
      </c>
      <c r="M349" s="4">
        <f t="shared" si="180"/>
        <v>227092.32121347944</v>
      </c>
      <c r="N349" s="4">
        <f t="shared" si="181"/>
        <v>1144394.8485923363</v>
      </c>
      <c r="O349" s="4">
        <f t="shared" si="182"/>
        <v>10367.416666666666</v>
      </c>
      <c r="P349" s="4">
        <f t="shared" si="183"/>
        <v>1154762.265259003</v>
      </c>
      <c r="BA349" s="22">
        <f t="shared" si="174"/>
        <v>2035</v>
      </c>
    </row>
    <row r="350" spans="1:53" x14ac:dyDescent="0.3">
      <c r="A350" s="13">
        <v>49460</v>
      </c>
      <c r="B350" s="16">
        <f>+Cl_Resid_Mensual!G294</f>
        <v>57035.869871207964</v>
      </c>
      <c r="C350" s="16">
        <f>+'Cl No Resid_Mensual'!C294</f>
        <v>2823.8152077807249</v>
      </c>
      <c r="D350" s="4">
        <f t="shared" si="175"/>
        <v>59859.685078988688</v>
      </c>
      <c r="E350" s="4">
        <f t="shared" si="184"/>
        <v>26</v>
      </c>
      <c r="F350" s="4">
        <f t="shared" si="176"/>
        <v>59885.685078988688</v>
      </c>
      <c r="G350" s="26">
        <f>+'CU Resid Mensual'!C294</f>
        <v>15.554403123052511</v>
      </c>
      <c r="H350" s="26">
        <f>+'CU No Resid Mensual'!C294</f>
        <v>75.030102663604907</v>
      </c>
      <c r="I350" s="6">
        <f t="shared" si="177"/>
        <v>18.360104232812617</v>
      </c>
      <c r="J350" s="6">
        <f t="shared" si="173"/>
        <v>398.74679487179486</v>
      </c>
      <c r="K350" s="6">
        <f t="shared" si="178"/>
        <v>18.525253115113433</v>
      </c>
      <c r="L350" s="4">
        <f t="shared" si="179"/>
        <v>887158.91245073383</v>
      </c>
      <c r="M350" s="4">
        <f t="shared" si="180"/>
        <v>211871.1449428366</v>
      </c>
      <c r="N350" s="4">
        <f t="shared" si="181"/>
        <v>1099030.0573935704</v>
      </c>
      <c r="O350" s="4">
        <f t="shared" si="182"/>
        <v>10367.416666666666</v>
      </c>
      <c r="P350" s="4">
        <f t="shared" si="183"/>
        <v>1109397.4740602372</v>
      </c>
      <c r="BA350" s="22">
        <f t="shared" si="174"/>
        <v>2035</v>
      </c>
    </row>
    <row r="351" spans="1:53" x14ac:dyDescent="0.3">
      <c r="A351" s="13">
        <v>49490</v>
      </c>
      <c r="B351" s="16">
        <f>+Cl_Resid_Mensual!G295</f>
        <v>57099.369230743963</v>
      </c>
      <c r="C351" s="16">
        <f>+'Cl No Resid_Mensual'!C295</f>
        <v>2824.9181426656401</v>
      </c>
      <c r="D351" s="4">
        <f t="shared" si="175"/>
        <v>59924.287373409607</v>
      </c>
      <c r="E351" s="4">
        <f t="shared" si="184"/>
        <v>26</v>
      </c>
      <c r="F351" s="4">
        <f t="shared" si="176"/>
        <v>59950.287373409607</v>
      </c>
      <c r="G351" s="26">
        <f>+'CU Resid Mensual'!C295</f>
        <v>14.871904309116026</v>
      </c>
      <c r="H351" s="26">
        <f>+'CU No Resid Mensual'!C295</f>
        <v>72.036235207260646</v>
      </c>
      <c r="I351" s="6">
        <f t="shared" si="177"/>
        <v>17.566714085680292</v>
      </c>
      <c r="J351" s="6">
        <f t="shared" si="173"/>
        <v>398.74679487179486</v>
      </c>
      <c r="K351" s="6">
        <f t="shared" si="178"/>
        <v>17.732029091406766</v>
      </c>
      <c r="L351" s="4">
        <f t="shared" si="179"/>
        <v>849176.35531050817</v>
      </c>
      <c r="M351" s="4">
        <f t="shared" si="180"/>
        <v>203496.46776631993</v>
      </c>
      <c r="N351" s="4">
        <f t="shared" si="181"/>
        <v>1052672.8230768282</v>
      </c>
      <c r="O351" s="4">
        <f t="shared" si="182"/>
        <v>10367.416666666666</v>
      </c>
      <c r="P351" s="4">
        <f t="shared" si="183"/>
        <v>1063040.2397434949</v>
      </c>
      <c r="BA351" s="22">
        <f t="shared" si="174"/>
        <v>2035</v>
      </c>
    </row>
    <row r="352" spans="1:53" x14ac:dyDescent="0.3">
      <c r="A352" s="13">
        <v>49521</v>
      </c>
      <c r="B352" s="16">
        <f>+Cl_Resid_Mensual!G296</f>
        <v>57164.985235597836</v>
      </c>
      <c r="C352" s="16">
        <f>+'Cl No Resid_Mensual'!C296</f>
        <v>2826.0946065428825</v>
      </c>
      <c r="D352" s="4">
        <f t="shared" si="175"/>
        <v>59991.079842140716</v>
      </c>
      <c r="E352" s="4">
        <f t="shared" si="184"/>
        <v>26</v>
      </c>
      <c r="F352" s="4">
        <f t="shared" si="176"/>
        <v>60017.079842140716</v>
      </c>
      <c r="G352" s="26">
        <f>+'CU Resid Mensual'!C296</f>
        <v>14.707319558760533</v>
      </c>
      <c r="H352" s="26">
        <f>+'CU No Resid Mensual'!C296</f>
        <v>70.00929921279338</v>
      </c>
      <c r="I352" s="6">
        <f t="shared" si="177"/>
        <v>17.312517312204232</v>
      </c>
      <c r="J352" s="6">
        <f t="shared" si="173"/>
        <v>398.74679487179486</v>
      </c>
      <c r="K352" s="6">
        <f t="shared" si="178"/>
        <v>17.477758460934464</v>
      </c>
      <c r="L352" s="4">
        <f t="shared" si="179"/>
        <v>840743.70543176518</v>
      </c>
      <c r="M352" s="4">
        <f t="shared" si="180"/>
        <v>197852.90291312223</v>
      </c>
      <c r="N352" s="4">
        <f t="shared" si="181"/>
        <v>1038596.6083448874</v>
      </c>
      <c r="O352" s="4">
        <f t="shared" si="182"/>
        <v>10367.416666666666</v>
      </c>
      <c r="P352" s="4">
        <f t="shared" si="183"/>
        <v>1048964.0250115541</v>
      </c>
      <c r="BA352" s="22">
        <f t="shared" si="174"/>
        <v>2035</v>
      </c>
    </row>
    <row r="353" spans="1:53" x14ac:dyDescent="0.3">
      <c r="A353" s="13">
        <v>49552</v>
      </c>
      <c r="B353" s="16">
        <f>+Cl_Resid_Mensual!G297</f>
        <v>57230.60124045171</v>
      </c>
      <c r="C353" s="16">
        <f>+'Cl No Resid_Mensual'!C297</f>
        <v>2827.2343059239611</v>
      </c>
      <c r="D353" s="4">
        <f t="shared" si="175"/>
        <v>60057.835546375674</v>
      </c>
      <c r="E353" s="4">
        <f t="shared" si="184"/>
        <v>26</v>
      </c>
      <c r="F353" s="4">
        <f t="shared" si="176"/>
        <v>60083.835546375674</v>
      </c>
      <c r="G353" s="26">
        <f>+'CU Resid Mensual'!C297</f>
        <v>14.683509007306117</v>
      </c>
      <c r="H353" s="26">
        <f>+'CU No Resid Mensual'!C297</f>
        <v>69.647970607793468</v>
      </c>
      <c r="I353" s="6">
        <f t="shared" si="177"/>
        <v>17.270971742681297</v>
      </c>
      <c r="J353" s="6">
        <f t="shared" si="173"/>
        <v>398.74679487179486</v>
      </c>
      <c r="K353" s="6">
        <f t="shared" si="178"/>
        <v>17.436047279407003</v>
      </c>
      <c r="L353" s="4">
        <f t="shared" si="179"/>
        <v>840346.04880771728</v>
      </c>
      <c r="M353" s="4">
        <f t="shared" si="180"/>
        <v>196911.13184033742</v>
      </c>
      <c r="N353" s="4">
        <f t="shared" si="181"/>
        <v>1037257.1806480547</v>
      </c>
      <c r="O353" s="4">
        <f t="shared" si="182"/>
        <v>10367.416666666666</v>
      </c>
      <c r="P353" s="4">
        <f t="shared" si="183"/>
        <v>1047624.5973147213</v>
      </c>
      <c r="BA353" s="22">
        <f t="shared" si="174"/>
        <v>2035</v>
      </c>
    </row>
    <row r="354" spans="1:53" x14ac:dyDescent="0.3">
      <c r="A354" s="13">
        <v>49582</v>
      </c>
      <c r="B354" s="16">
        <f>+Cl_Resid_Mensual!G298</f>
        <v>57294.100599987709</v>
      </c>
      <c r="C354" s="16">
        <f>+'Cl No Resid_Mensual'!C298</f>
        <v>2828.3372408088758</v>
      </c>
      <c r="D354" s="4">
        <f t="shared" si="175"/>
        <v>60122.437840796585</v>
      </c>
      <c r="E354" s="4">
        <f t="shared" si="184"/>
        <v>26</v>
      </c>
      <c r="F354" s="4">
        <f t="shared" si="176"/>
        <v>60148.437840796585</v>
      </c>
      <c r="G354" s="26">
        <f>+'CU Resid Mensual'!C298</f>
        <v>14.865661441682969</v>
      </c>
      <c r="H354" s="26">
        <f>+'CU No Resid Mensual'!C298</f>
        <v>71.829440219043192</v>
      </c>
      <c r="I354" s="6">
        <f t="shared" si="177"/>
        <v>17.545406020900309</v>
      </c>
      <c r="J354" s="6">
        <f t="shared" si="173"/>
        <v>398.74679487179486</v>
      </c>
      <c r="K354" s="6">
        <f t="shared" si="178"/>
        <v>17.7101856305779</v>
      </c>
      <c r="L354" s="4">
        <f t="shared" si="179"/>
        <v>851714.70212514233</v>
      </c>
      <c r="M354" s="4">
        <f t="shared" si="180"/>
        <v>203157.88075797472</v>
      </c>
      <c r="N354" s="4">
        <f t="shared" si="181"/>
        <v>1054872.582883117</v>
      </c>
      <c r="O354" s="4">
        <f t="shared" si="182"/>
        <v>10367.416666666666</v>
      </c>
      <c r="P354" s="4">
        <f t="shared" si="183"/>
        <v>1065239.9995497838</v>
      </c>
      <c r="BA354" s="22">
        <f t="shared" si="174"/>
        <v>2035</v>
      </c>
    </row>
    <row r="355" spans="1:53" x14ac:dyDescent="0.3">
      <c r="A355" s="13">
        <v>49613</v>
      </c>
      <c r="B355" s="16">
        <f>+Cl_Resid_Mensual!G299</f>
        <v>57359.716604841582</v>
      </c>
      <c r="C355" s="16">
        <f>+'Cl No Resid_Mensual'!C299</f>
        <v>2829.5137046861187</v>
      </c>
      <c r="D355" s="4">
        <f t="shared" si="175"/>
        <v>60189.230309527702</v>
      </c>
      <c r="E355" s="4">
        <f t="shared" si="184"/>
        <v>26</v>
      </c>
      <c r="F355" s="4">
        <f t="shared" si="176"/>
        <v>60215.230309527702</v>
      </c>
      <c r="G355" s="26">
        <f>+'CU Resid Mensual'!C299</f>
        <v>15.129271235628233</v>
      </c>
      <c r="H355" s="26">
        <f>+'CU No Resid Mensual'!C299</f>
        <v>70.759532755834755</v>
      </c>
      <c r="I355" s="6">
        <f t="shared" si="177"/>
        <v>17.744466455059047</v>
      </c>
      <c r="J355" s="6">
        <f t="shared" si="173"/>
        <v>398.74679487179486</v>
      </c>
      <c r="K355" s="6">
        <f t="shared" si="178"/>
        <v>17.90897733524525</v>
      </c>
      <c r="L355" s="4">
        <f t="shared" si="179"/>
        <v>867810.71051341691</v>
      </c>
      <c r="M355" s="4">
        <f t="shared" si="180"/>
        <v>200215.06766982077</v>
      </c>
      <c r="N355" s="4">
        <f t="shared" si="181"/>
        <v>1068025.7781832376</v>
      </c>
      <c r="O355" s="4">
        <f t="shared" si="182"/>
        <v>10367.416666666666</v>
      </c>
      <c r="P355" s="4">
        <f t="shared" si="183"/>
        <v>1078393.1948499044</v>
      </c>
      <c r="BA355" s="22">
        <f t="shared" si="174"/>
        <v>2035</v>
      </c>
    </row>
    <row r="356" spans="1:53" x14ac:dyDescent="0.3">
      <c r="A356" s="13">
        <v>49643</v>
      </c>
      <c r="B356" s="16">
        <f>+Cl_Resid_Mensual!G300</f>
        <v>57423.215964377581</v>
      </c>
      <c r="C356" s="16">
        <f>+'Cl No Resid_Mensual'!C300</f>
        <v>2830.6166395710334</v>
      </c>
      <c r="D356" s="4">
        <f t="shared" si="175"/>
        <v>60253.832603948613</v>
      </c>
      <c r="E356" s="4">
        <f t="shared" si="184"/>
        <v>26</v>
      </c>
      <c r="F356" s="4">
        <f t="shared" si="176"/>
        <v>60279.832603948613</v>
      </c>
      <c r="G356" s="26">
        <f>+'CU Resid Mensual'!C300</f>
        <v>15.440486197587992</v>
      </c>
      <c r="H356" s="26">
        <f>+'CU No Resid Mensual'!C300</f>
        <v>70.031495217569898</v>
      </c>
      <c r="I356" s="6">
        <f t="shared" si="177"/>
        <v>18.005073574438221</v>
      </c>
      <c r="J356" s="6">
        <f t="shared" si="173"/>
        <v>398.74679487179486</v>
      </c>
      <c r="K356" s="6">
        <f t="shared" si="178"/>
        <v>18.169295741722124</v>
      </c>
      <c r="L356" s="4">
        <f t="shared" si="179"/>
        <v>886642.37351908651</v>
      </c>
      <c r="M356" s="4">
        <f t="shared" si="180"/>
        <v>198232.31565689261</v>
      </c>
      <c r="N356" s="4">
        <f t="shared" si="181"/>
        <v>1084874.6891759792</v>
      </c>
      <c r="O356" s="4">
        <f t="shared" si="182"/>
        <v>10367.416666666666</v>
      </c>
      <c r="P356" s="4">
        <f t="shared" si="183"/>
        <v>1095242.105842646</v>
      </c>
      <c r="BA356" s="22">
        <f t="shared" si="174"/>
        <v>2035</v>
      </c>
    </row>
    <row r="357" spans="1:53" x14ac:dyDescent="0.3">
      <c r="A357" s="19">
        <v>49674</v>
      </c>
      <c r="B357" s="20">
        <f>+Cl_Resid_Mensual!G301</f>
        <v>57488.831969231454</v>
      </c>
      <c r="C357" s="20">
        <f>+'Cl No Resid_Mensual'!C301</f>
        <v>2831.7931034482758</v>
      </c>
      <c r="D357" s="20">
        <f t="shared" si="175"/>
        <v>60320.62507267973</v>
      </c>
      <c r="E357" s="20">
        <f>+E356</f>
        <v>26</v>
      </c>
      <c r="F357" s="20">
        <f t="shared" si="176"/>
        <v>60346.62507267973</v>
      </c>
      <c r="G357" s="24">
        <f>+'CU Resid Mensual'!C301</f>
        <v>15.802566525197982</v>
      </c>
      <c r="H357" s="24">
        <f>+'CU No Resid Mensual'!C301</f>
        <v>74.645625358815991</v>
      </c>
      <c r="I357" s="24">
        <f t="shared" si="177"/>
        <v>18.564994268446135</v>
      </c>
      <c r="J357" s="24">
        <f t="shared" si="173"/>
        <v>398.74679487179486</v>
      </c>
      <c r="K357" s="24">
        <f t="shared" si="178"/>
        <v>18.72879343374796</v>
      </c>
      <c r="L357" s="20">
        <f t="shared" si="179"/>
        <v>908471.09164970857</v>
      </c>
      <c r="M357" s="20">
        <f t="shared" si="180"/>
        <v>211380.96709367886</v>
      </c>
      <c r="N357" s="20">
        <f t="shared" si="181"/>
        <v>1119852.0587433875</v>
      </c>
      <c r="O357" s="20">
        <f t="shared" si="182"/>
        <v>10367.416666666666</v>
      </c>
      <c r="P357" s="20">
        <f t="shared" si="183"/>
        <v>1130219.4754100542</v>
      </c>
      <c r="BA357" s="22">
        <f t="shared" si="174"/>
        <v>2035</v>
      </c>
    </row>
    <row r="358" spans="1:53" x14ac:dyDescent="0.3">
      <c r="A358" s="13">
        <v>49705</v>
      </c>
      <c r="B358" s="16">
        <f>+Cl_Resid_Mensual!G302</f>
        <v>57554.447974085328</v>
      </c>
      <c r="C358" s="16">
        <f>+'Cl No Resid_Mensual'!C302</f>
        <v>2832.9328028293544</v>
      </c>
      <c r="D358" s="4">
        <f t="shared" ref="D358:D369" si="185">SUM(B358:C358)</f>
        <v>60387.380776914681</v>
      </c>
      <c r="E358" s="4">
        <f>+E357</f>
        <v>26</v>
      </c>
      <c r="F358" s="4">
        <f t="shared" ref="F358:F369" si="186">SUM(D358:E358)</f>
        <v>60413.380776914681</v>
      </c>
      <c r="G358" s="26">
        <f>+'CU Resid Mensual'!C302</f>
        <v>17.086921820474892</v>
      </c>
      <c r="H358" s="26">
        <f>+'CU No Resid Mensual'!C302</f>
        <v>78.86424795568098</v>
      </c>
      <c r="I358" s="6">
        <f t="shared" ref="I358:I369" si="187">+N358/D358</f>
        <v>19.985060660542235</v>
      </c>
      <c r="J358" s="6">
        <f t="shared" si="173"/>
        <v>398.74679487179486</v>
      </c>
      <c r="K358" s="6">
        <f t="shared" ref="K358:K369" si="188">P358/F358</f>
        <v>20.148067679233296</v>
      </c>
      <c r="L358" s="4">
        <f t="shared" ref="L358:L369" si="189">B358*G358</f>
        <v>983428.35295378556</v>
      </c>
      <c r="M358" s="4">
        <f t="shared" ref="M358:M369" si="190">C358*H358</f>
        <v>223417.11500411649</v>
      </c>
      <c r="N358" s="4">
        <f t="shared" ref="N358:N369" si="191">SUM(L358:M358)</f>
        <v>1206845.467957902</v>
      </c>
      <c r="O358" s="4">
        <f t="shared" ref="O358:O369" si="192">E358*J358</f>
        <v>10367.416666666666</v>
      </c>
      <c r="P358" s="4">
        <f t="shared" ref="P358:P369" si="193">SUM(N358:O358)</f>
        <v>1217212.8846245687</v>
      </c>
      <c r="BA358" s="22">
        <f t="shared" si="174"/>
        <v>2036</v>
      </c>
    </row>
    <row r="359" spans="1:53" x14ac:dyDescent="0.3">
      <c r="A359" s="13">
        <v>49734</v>
      </c>
      <c r="B359" s="16">
        <f>+Cl_Resid_Mensual!G303</f>
        <v>57615.830688303453</v>
      </c>
      <c r="C359" s="16">
        <f>+'Cl No Resid_Mensual'!C303</f>
        <v>2833.9989732181057</v>
      </c>
      <c r="D359" s="4">
        <f t="shared" si="185"/>
        <v>60449.829661521559</v>
      </c>
      <c r="E359" s="4">
        <f t="shared" ref="E359:E368" si="194">+E358</f>
        <v>26</v>
      </c>
      <c r="F359" s="4">
        <f t="shared" si="186"/>
        <v>60475.829661521559</v>
      </c>
      <c r="G359" s="26">
        <f>+'CU Resid Mensual'!C303</f>
        <v>17.329509644782828</v>
      </c>
      <c r="H359" s="26">
        <f>+'CU No Resid Mensual'!C303</f>
        <v>81.593323807634221</v>
      </c>
      <c r="I359" s="6">
        <f t="shared" si="187"/>
        <v>20.342315212182598</v>
      </c>
      <c r="J359" s="6">
        <f t="shared" si="173"/>
        <v>398.74679487179486</v>
      </c>
      <c r="K359" s="6">
        <f t="shared" si="188"/>
        <v>20.505000313424127</v>
      </c>
      <c r="L359" s="4">
        <f t="shared" si="189"/>
        <v>998454.09360512916</v>
      </c>
      <c r="M359" s="4">
        <f t="shared" si="190"/>
        <v>231235.39589228781</v>
      </c>
      <c r="N359" s="4">
        <f t="shared" si="191"/>
        <v>1229689.4894974169</v>
      </c>
      <c r="O359" s="4">
        <f t="shared" si="192"/>
        <v>10367.416666666666</v>
      </c>
      <c r="P359" s="4">
        <f t="shared" si="193"/>
        <v>1240056.9061640836</v>
      </c>
      <c r="BA359" s="22">
        <f t="shared" si="174"/>
        <v>2036</v>
      </c>
    </row>
    <row r="360" spans="1:53" x14ac:dyDescent="0.3">
      <c r="A360" s="13">
        <v>49765</v>
      </c>
      <c r="B360" s="16">
        <f>+Cl_Resid_Mensual!G304</f>
        <v>57681.446693157326</v>
      </c>
      <c r="C360" s="16">
        <f>+'Cl No Resid_Mensual'!C304</f>
        <v>2835.212201591512</v>
      </c>
      <c r="D360" s="4">
        <f t="shared" si="185"/>
        <v>60516.658894748834</v>
      </c>
      <c r="E360" s="4">
        <f t="shared" si="194"/>
        <v>26</v>
      </c>
      <c r="F360" s="4">
        <f t="shared" si="186"/>
        <v>60542.658894748834</v>
      </c>
      <c r="G360" s="26">
        <f>+'CU Resid Mensual'!C304</f>
        <v>16.353687424997734</v>
      </c>
      <c r="H360" s="26">
        <f>+'CU No Resid Mensual'!C304</f>
        <v>80.784992057771376</v>
      </c>
      <c r="I360" s="6">
        <f t="shared" si="187"/>
        <v>19.372301214913204</v>
      </c>
      <c r="J360" s="6">
        <f t="shared" si="173"/>
        <v>398.74679487179486</v>
      </c>
      <c r="K360" s="6">
        <f t="shared" si="188"/>
        <v>19.53522331009615</v>
      </c>
      <c r="L360" s="4">
        <f t="shared" si="189"/>
        <v>943304.34944156406</v>
      </c>
      <c r="M360" s="4">
        <f t="shared" si="190"/>
        <v>229042.5951876668</v>
      </c>
      <c r="N360" s="4">
        <f t="shared" si="191"/>
        <v>1172346.9446292308</v>
      </c>
      <c r="O360" s="4">
        <f t="shared" si="192"/>
        <v>10367.416666666666</v>
      </c>
      <c r="P360" s="4">
        <f t="shared" si="193"/>
        <v>1182714.3612958975</v>
      </c>
      <c r="BA360" s="22">
        <f t="shared" si="174"/>
        <v>2036</v>
      </c>
    </row>
    <row r="361" spans="1:53" x14ac:dyDescent="0.3">
      <c r="A361" s="13">
        <v>49795</v>
      </c>
      <c r="B361" s="16">
        <f>+Cl_Resid_Mensual!G305</f>
        <v>57744.946052693325</v>
      </c>
      <c r="C361" s="16">
        <f>+'Cl No Resid_Mensual'!C305</f>
        <v>2836.3151364764267</v>
      </c>
      <c r="D361" s="4">
        <f t="shared" si="185"/>
        <v>60581.261189169752</v>
      </c>
      <c r="E361" s="4">
        <f t="shared" si="194"/>
        <v>26</v>
      </c>
      <c r="F361" s="4">
        <f t="shared" si="186"/>
        <v>60607.261189169752</v>
      </c>
      <c r="G361" s="26">
        <f>+'CU Resid Mensual'!C305</f>
        <v>16.210253224288909</v>
      </c>
      <c r="H361" s="26">
        <f>+'CU No Resid Mensual'!C305</f>
        <v>79.880784098824961</v>
      </c>
      <c r="I361" s="6">
        <f t="shared" si="187"/>
        <v>19.191202892917147</v>
      </c>
      <c r="J361" s="6">
        <f t="shared" si="173"/>
        <v>398.74679487179486</v>
      </c>
      <c r="K361" s="6">
        <f t="shared" si="188"/>
        <v>19.354029016352243</v>
      </c>
      <c r="L361" s="4">
        <f t="shared" si="189"/>
        <v>936060.19793706108</v>
      </c>
      <c r="M361" s="4">
        <f t="shared" si="190"/>
        <v>226567.07705310269</v>
      </c>
      <c r="N361" s="4">
        <f t="shared" si="191"/>
        <v>1162627.2749901637</v>
      </c>
      <c r="O361" s="4">
        <f t="shared" si="192"/>
        <v>10367.416666666666</v>
      </c>
      <c r="P361" s="4">
        <f t="shared" si="193"/>
        <v>1172994.6916568305</v>
      </c>
      <c r="BA361" s="22">
        <f t="shared" si="174"/>
        <v>2036</v>
      </c>
    </row>
    <row r="362" spans="1:53" x14ac:dyDescent="0.3">
      <c r="A362" s="13">
        <v>49826</v>
      </c>
      <c r="B362" s="16">
        <f>+Cl_Resid_Mensual!G306</f>
        <v>57810.562057547198</v>
      </c>
      <c r="C362" s="16">
        <f>+'Cl No Resid_Mensual'!C306</f>
        <v>2837.4916003536691</v>
      </c>
      <c r="D362" s="4">
        <f t="shared" si="185"/>
        <v>60648.053657900869</v>
      </c>
      <c r="E362" s="4">
        <f t="shared" si="194"/>
        <v>26</v>
      </c>
      <c r="F362" s="4">
        <f t="shared" si="186"/>
        <v>60674.053657900869</v>
      </c>
      <c r="G362" s="26">
        <f>+'CU Resid Mensual'!C306</f>
        <v>15.663226827108859</v>
      </c>
      <c r="H362" s="26">
        <f>+'CU No Resid Mensual'!C306</f>
        <v>74.456977559926315</v>
      </c>
      <c r="I362" s="6">
        <f t="shared" si="187"/>
        <v>18.413962651191216</v>
      </c>
      <c r="J362" s="6">
        <f t="shared" si="173"/>
        <v>398.74679487179486</v>
      </c>
      <c r="K362" s="6">
        <f t="shared" si="188"/>
        <v>18.576942591405711</v>
      </c>
      <c r="L362" s="4">
        <f t="shared" si="189"/>
        <v>905499.94651001482</v>
      </c>
      <c r="M362" s="4">
        <f t="shared" si="190"/>
        <v>211271.04841401256</v>
      </c>
      <c r="N362" s="4">
        <f t="shared" si="191"/>
        <v>1116770.9949240275</v>
      </c>
      <c r="O362" s="4">
        <f t="shared" si="192"/>
        <v>10367.416666666666</v>
      </c>
      <c r="P362" s="4">
        <f t="shared" si="193"/>
        <v>1127138.4115906942</v>
      </c>
      <c r="BA362" s="22">
        <f t="shared" si="174"/>
        <v>2036</v>
      </c>
    </row>
    <row r="363" spans="1:53" x14ac:dyDescent="0.3">
      <c r="A363" s="13">
        <v>49856</v>
      </c>
      <c r="B363" s="16">
        <f>+Cl_Resid_Mensual!G307</f>
        <v>57874.061417083198</v>
      </c>
      <c r="C363" s="16">
        <f>+'Cl No Resid_Mensual'!C307</f>
        <v>2838.5945352385843</v>
      </c>
      <c r="D363" s="4">
        <f t="shared" si="185"/>
        <v>60712.65595232178</v>
      </c>
      <c r="E363" s="4">
        <f t="shared" si="194"/>
        <v>26</v>
      </c>
      <c r="F363" s="4">
        <f t="shared" si="186"/>
        <v>60738.65595232178</v>
      </c>
      <c r="G363" s="26">
        <f>+'CU Resid Mensual'!C307</f>
        <v>14.980728013172374</v>
      </c>
      <c r="H363" s="26">
        <f>+'CU No Resid Mensual'!C307</f>
        <v>71.463110103582054</v>
      </c>
      <c r="I363" s="6">
        <f t="shared" si="187"/>
        <v>17.621537884264221</v>
      </c>
      <c r="J363" s="6">
        <f t="shared" si="173"/>
        <v>398.74679487179486</v>
      </c>
      <c r="K363" s="6">
        <f t="shared" si="188"/>
        <v>17.784683685341125</v>
      </c>
      <c r="L363" s="4">
        <f t="shared" si="189"/>
        <v>866995.57310695678</v>
      </c>
      <c r="M363" s="4">
        <f t="shared" si="190"/>
        <v>202854.79381118127</v>
      </c>
      <c r="N363" s="4">
        <f t="shared" si="191"/>
        <v>1069850.366918138</v>
      </c>
      <c r="O363" s="4">
        <f t="shared" si="192"/>
        <v>10367.416666666666</v>
      </c>
      <c r="P363" s="4">
        <f t="shared" si="193"/>
        <v>1080217.7835848047</v>
      </c>
      <c r="BA363" s="22">
        <f t="shared" si="174"/>
        <v>2036</v>
      </c>
    </row>
    <row r="364" spans="1:53" x14ac:dyDescent="0.3">
      <c r="A364" s="13">
        <v>49887</v>
      </c>
      <c r="B364" s="16">
        <f>+Cl_Resid_Mensual!G308</f>
        <v>57939.677421937071</v>
      </c>
      <c r="C364" s="16">
        <f>+'Cl No Resid_Mensual'!C308</f>
        <v>2839.7709991158267</v>
      </c>
      <c r="D364" s="4">
        <f t="shared" si="185"/>
        <v>60779.448421052897</v>
      </c>
      <c r="E364" s="4">
        <f t="shared" si="194"/>
        <v>26</v>
      </c>
      <c r="F364" s="4">
        <f t="shared" si="186"/>
        <v>60805.448421052897</v>
      </c>
      <c r="G364" s="26">
        <f>+'CU Resid Mensual'!C308</f>
        <v>14.816143262816881</v>
      </c>
      <c r="H364" s="26">
        <f>+'CU No Resid Mensual'!C308</f>
        <v>69.436174109114788</v>
      </c>
      <c r="I364" s="6">
        <f t="shared" si="187"/>
        <v>17.36813054795325</v>
      </c>
      <c r="J364" s="6">
        <f t="shared" si="173"/>
        <v>398.74679487179486</v>
      </c>
      <c r="K364" s="6">
        <f t="shared" si="188"/>
        <v>17.531205494852031</v>
      </c>
      <c r="L364" s="4">
        <f t="shared" si="189"/>
        <v>858442.56128481636</v>
      </c>
      <c r="M364" s="4">
        <f t="shared" si="190"/>
        <v>197182.83352462141</v>
      </c>
      <c r="N364" s="4">
        <f t="shared" si="191"/>
        <v>1055625.3948094377</v>
      </c>
      <c r="O364" s="4">
        <f t="shared" si="192"/>
        <v>10367.416666666666</v>
      </c>
      <c r="P364" s="4">
        <f t="shared" si="193"/>
        <v>1065992.8114761044</v>
      </c>
      <c r="BA364" s="22">
        <f t="shared" si="174"/>
        <v>2036</v>
      </c>
    </row>
    <row r="365" spans="1:53" x14ac:dyDescent="0.3">
      <c r="A365" s="13">
        <v>49918</v>
      </c>
      <c r="B365" s="16">
        <f>+Cl_Resid_Mensual!G309</f>
        <v>58005.293426790944</v>
      </c>
      <c r="C365" s="16">
        <f>+'Cl No Resid_Mensual'!C309</f>
        <v>2840.9106984969053</v>
      </c>
      <c r="D365" s="4">
        <f t="shared" si="185"/>
        <v>60846.204125287848</v>
      </c>
      <c r="E365" s="4">
        <f t="shared" si="194"/>
        <v>26</v>
      </c>
      <c r="F365" s="4">
        <f t="shared" si="186"/>
        <v>60872.204125287848</v>
      </c>
      <c r="G365" s="26">
        <f>+'CU Resid Mensual'!C309</f>
        <v>14.792332711362466</v>
      </c>
      <c r="H365" s="26">
        <f>+'CU No Resid Mensual'!C309</f>
        <v>69.074845504114876</v>
      </c>
      <c r="I365" s="6">
        <f t="shared" si="187"/>
        <v>17.326784507512137</v>
      </c>
      <c r="J365" s="6">
        <f t="shared" si="173"/>
        <v>398.74679487179486</v>
      </c>
      <c r="K365" s="6">
        <f t="shared" si="188"/>
        <v>17.489698277630605</v>
      </c>
      <c r="L365" s="4">
        <f t="shared" si="189"/>
        <v>858033.59938929789</v>
      </c>
      <c r="M365" s="4">
        <f t="shared" si="190"/>
        <v>196235.46758966081</v>
      </c>
      <c r="N365" s="4">
        <f t="shared" si="191"/>
        <v>1054269.0669789587</v>
      </c>
      <c r="O365" s="4">
        <f t="shared" si="192"/>
        <v>10367.416666666666</v>
      </c>
      <c r="P365" s="4">
        <f t="shared" si="193"/>
        <v>1064636.4836456254</v>
      </c>
      <c r="BA365" s="22">
        <f t="shared" si="174"/>
        <v>2036</v>
      </c>
    </row>
    <row r="366" spans="1:53" x14ac:dyDescent="0.3">
      <c r="A366" s="13">
        <v>49948</v>
      </c>
      <c r="B366" s="16">
        <f>+Cl_Resid_Mensual!G310</f>
        <v>58068.792786326943</v>
      </c>
      <c r="C366" s="16">
        <f>+'Cl No Resid_Mensual'!C310</f>
        <v>2842.0136333818205</v>
      </c>
      <c r="D366" s="4">
        <f t="shared" si="185"/>
        <v>60910.806419708766</v>
      </c>
      <c r="E366" s="4">
        <f t="shared" si="194"/>
        <v>26</v>
      </c>
      <c r="F366" s="4">
        <f t="shared" si="186"/>
        <v>60936.806419708766</v>
      </c>
      <c r="G366" s="26">
        <f>+'CU Resid Mensual'!C310</f>
        <v>14.974485145739317</v>
      </c>
      <c r="H366" s="26">
        <f>+'CU No Resid Mensual'!C310</f>
        <v>71.2563151153646</v>
      </c>
      <c r="I366" s="6">
        <f t="shared" si="187"/>
        <v>17.600517166776502</v>
      </c>
      <c r="J366" s="6">
        <f t="shared" si="173"/>
        <v>398.74679487179486</v>
      </c>
      <c r="K366" s="6">
        <f t="shared" si="188"/>
        <v>17.763141429559091</v>
      </c>
      <c r="L366" s="4">
        <f t="shared" si="189"/>
        <v>869550.27500986727</v>
      </c>
      <c r="M366" s="4">
        <f t="shared" si="190"/>
        <v>202511.41902241728</v>
      </c>
      <c r="N366" s="4">
        <f t="shared" si="191"/>
        <v>1072061.6940322844</v>
      </c>
      <c r="O366" s="4">
        <f t="shared" si="192"/>
        <v>10367.416666666666</v>
      </c>
      <c r="P366" s="4">
        <f t="shared" si="193"/>
        <v>1082429.1106989512</v>
      </c>
      <c r="BA366" s="22">
        <f t="shared" si="174"/>
        <v>2036</v>
      </c>
    </row>
    <row r="367" spans="1:53" x14ac:dyDescent="0.3">
      <c r="A367" s="13">
        <v>49979</v>
      </c>
      <c r="B367" s="16">
        <f>+Cl_Resid_Mensual!G311</f>
        <v>58134.408791180816</v>
      </c>
      <c r="C367" s="16">
        <f>+'Cl No Resid_Mensual'!C311</f>
        <v>2843.1900972590629</v>
      </c>
      <c r="D367" s="4">
        <f t="shared" si="185"/>
        <v>60977.598888439883</v>
      </c>
      <c r="E367" s="4">
        <f t="shared" si="194"/>
        <v>26</v>
      </c>
      <c r="F367" s="4">
        <f t="shared" si="186"/>
        <v>61003.598888439883</v>
      </c>
      <c r="G367" s="26">
        <f>+'CU Resid Mensual'!C311</f>
        <v>15.238094939684581</v>
      </c>
      <c r="H367" s="26">
        <f>+'CU No Resid Mensual'!C311</f>
        <v>70.186407652156163</v>
      </c>
      <c r="I367" s="6">
        <f t="shared" si="187"/>
        <v>17.800158737096766</v>
      </c>
      <c r="J367" s="6">
        <f t="shared" si="173"/>
        <v>398.74679487179486</v>
      </c>
      <c r="K367" s="6">
        <f t="shared" si="188"/>
        <v>17.962519855456605</v>
      </c>
      <c r="L367" s="4">
        <f t="shared" si="189"/>
        <v>885857.64042244724</v>
      </c>
      <c r="M367" s="4">
        <f t="shared" si="190"/>
        <v>199553.29919879811</v>
      </c>
      <c r="N367" s="4">
        <f t="shared" si="191"/>
        <v>1085410.9396212453</v>
      </c>
      <c r="O367" s="4">
        <f t="shared" si="192"/>
        <v>10367.416666666666</v>
      </c>
      <c r="P367" s="4">
        <f t="shared" si="193"/>
        <v>1095778.356287912</v>
      </c>
      <c r="BA367" s="22">
        <f t="shared" si="174"/>
        <v>2036</v>
      </c>
    </row>
    <row r="368" spans="1:53" x14ac:dyDescent="0.3">
      <c r="A368" s="13">
        <v>50009</v>
      </c>
      <c r="B368" s="16">
        <f>+Cl_Resid_Mensual!G312</f>
        <v>58197.908150716816</v>
      </c>
      <c r="C368" s="16">
        <f>+'Cl No Resid_Mensual'!C312</f>
        <v>2844.2930321439776</v>
      </c>
      <c r="D368" s="4">
        <f t="shared" si="185"/>
        <v>61042.201182860794</v>
      </c>
      <c r="E368" s="4">
        <f t="shared" si="194"/>
        <v>26</v>
      </c>
      <c r="F368" s="4">
        <f t="shared" si="186"/>
        <v>61068.201182860794</v>
      </c>
      <c r="G368" s="26">
        <f>+'CU Resid Mensual'!C312</f>
        <v>15.549309901644341</v>
      </c>
      <c r="H368" s="26">
        <f>+'CU No Resid Mensual'!C312</f>
        <v>69.458370113891306</v>
      </c>
      <c r="I368" s="6">
        <f t="shared" si="187"/>
        <v>18.061230529666787</v>
      </c>
      <c r="J368" s="6">
        <f t="shared" si="173"/>
        <v>398.74679487179486</v>
      </c>
      <c r="K368" s="6">
        <f t="shared" si="188"/>
        <v>18.223308738639371</v>
      </c>
      <c r="L368" s="4">
        <f t="shared" si="189"/>
        <v>904937.30946292891</v>
      </c>
      <c r="M368" s="4">
        <f t="shared" si="190"/>
        <v>197559.95813901853</v>
      </c>
      <c r="N368" s="4">
        <f t="shared" si="191"/>
        <v>1102497.2676019475</v>
      </c>
      <c r="O368" s="4">
        <f t="shared" si="192"/>
        <v>10367.416666666666</v>
      </c>
      <c r="P368" s="4">
        <f t="shared" si="193"/>
        <v>1112864.6842686143</v>
      </c>
      <c r="BA368" s="22">
        <f t="shared" si="174"/>
        <v>2036</v>
      </c>
    </row>
    <row r="369" spans="1:53" x14ac:dyDescent="0.3">
      <c r="A369" s="19">
        <v>50040</v>
      </c>
      <c r="B369" s="20">
        <f>+Cl_Resid_Mensual!G313</f>
        <v>58263.524155570689</v>
      </c>
      <c r="C369" s="20">
        <f>+'Cl No Resid_Mensual'!C313</f>
        <v>2845.46949602122</v>
      </c>
      <c r="D369" s="20">
        <f t="shared" si="185"/>
        <v>61108.993651591911</v>
      </c>
      <c r="E369" s="20">
        <f>+E368</f>
        <v>26</v>
      </c>
      <c r="F369" s="20">
        <f t="shared" si="186"/>
        <v>61134.993651591911</v>
      </c>
      <c r="G369" s="24">
        <f>+'CU Resid Mensual'!C313</f>
        <v>15.91139022925433</v>
      </c>
      <c r="H369" s="24">
        <f>+'CU No Resid Mensual'!C313</f>
        <v>74.072500255137399</v>
      </c>
      <c r="I369" s="24">
        <f t="shared" si="187"/>
        <v>18.619594939299873</v>
      </c>
      <c r="J369" s="24">
        <f t="shared" si="173"/>
        <v>398.74679487179486</v>
      </c>
      <c r="K369" s="24">
        <f t="shared" si="188"/>
        <v>18.781258605359444</v>
      </c>
      <c r="L369" s="20">
        <f t="shared" si="189"/>
        <v>927053.66897087113</v>
      </c>
      <c r="M369" s="20">
        <f t="shared" si="190"/>
        <v>210771.0399700175</v>
      </c>
      <c r="N369" s="20">
        <f t="shared" si="191"/>
        <v>1137824.7089408888</v>
      </c>
      <c r="O369" s="20">
        <f t="shared" si="192"/>
        <v>10367.416666666666</v>
      </c>
      <c r="P369" s="20">
        <f t="shared" si="193"/>
        <v>1148192.1256075555</v>
      </c>
      <c r="BA369" s="22">
        <f t="shared" si="174"/>
        <v>2036</v>
      </c>
    </row>
    <row r="370" spans="1:53" x14ac:dyDescent="0.3">
      <c r="A370" s="13">
        <v>50071</v>
      </c>
      <c r="B370" s="16">
        <f>+Cl_Resid_Mensual!G314</f>
        <v>58329.140160424562</v>
      </c>
      <c r="C370" s="16">
        <f>+'Cl No Resid_Mensual'!C314</f>
        <v>2846.6091954022991</v>
      </c>
      <c r="D370" s="4">
        <f t="shared" ref="D370:D381" si="195">SUM(B370:C370)</f>
        <v>61175.749355826862</v>
      </c>
      <c r="E370" s="4">
        <f>+E369</f>
        <v>26</v>
      </c>
      <c r="F370" s="4">
        <f t="shared" ref="F370:F381" si="196">SUM(D370:E370)</f>
        <v>61201.749355826862</v>
      </c>
      <c r="G370" s="26">
        <f>+'CU Resid Mensual'!C314</f>
        <v>17.19574552453124</v>
      </c>
      <c r="H370" s="26">
        <f>+'CU No Resid Mensual'!C314</f>
        <v>78.291122852002388</v>
      </c>
      <c r="I370" s="6">
        <f t="shared" ref="I370:I381" si="197">+N370/D370</f>
        <v>20.038614876002249</v>
      </c>
      <c r="J370" s="6">
        <f t="shared" si="173"/>
        <v>398.74679487179486</v>
      </c>
      <c r="K370" s="6">
        <f t="shared" ref="K370:K381" si="198">P370/F370</f>
        <v>20.199499373316922</v>
      </c>
      <c r="L370" s="4">
        <f t="shared" ref="L370:L381" si="199">B370*G370</f>
        <v>1003013.0508633761</v>
      </c>
      <c r="M370" s="4">
        <f t="shared" ref="M370:M381" si="200">C370*H370</f>
        <v>222864.23022888106</v>
      </c>
      <c r="N370" s="4">
        <f t="shared" ref="N370:N381" si="201">SUM(L370:M370)</f>
        <v>1225877.2810922572</v>
      </c>
      <c r="O370" s="4">
        <f t="shared" ref="O370:O381" si="202">E370*J370</f>
        <v>10367.416666666666</v>
      </c>
      <c r="P370" s="4">
        <f t="shared" ref="P370:P381" si="203">SUM(N370:O370)</f>
        <v>1236244.697758924</v>
      </c>
      <c r="BA370" s="22">
        <f t="shared" si="174"/>
        <v>2037</v>
      </c>
    </row>
    <row r="371" spans="1:53" x14ac:dyDescent="0.3">
      <c r="A371" s="13">
        <v>50099</v>
      </c>
      <c r="B371" s="16">
        <f>+Cl_Resid_Mensual!G315</f>
        <v>58388.406229324828</v>
      </c>
      <c r="C371" s="16">
        <f>+'Cl No Resid_Mensual'!C315</f>
        <v>2847.638601294886</v>
      </c>
      <c r="D371" s="4">
        <f t="shared" si="195"/>
        <v>61236.044830619714</v>
      </c>
      <c r="E371" s="4">
        <f t="shared" ref="E371:E380" si="204">+E370</f>
        <v>26</v>
      </c>
      <c r="F371" s="4">
        <f t="shared" si="196"/>
        <v>61262.044830619714</v>
      </c>
      <c r="G371" s="26">
        <f>+'CU Resid Mensual'!C315</f>
        <v>17.429968251449246</v>
      </c>
      <c r="H371" s="26">
        <f>+'CU No Resid Mensual'!C315</f>
        <v>80.926092640095163</v>
      </c>
      <c r="I371" s="6">
        <f t="shared" si="197"/>
        <v>20.382706550303546</v>
      </c>
      <c r="J371" s="6">
        <f t="shared" si="173"/>
        <v>398.74679487179486</v>
      </c>
      <c r="K371" s="6">
        <f t="shared" si="198"/>
        <v>20.543286666810559</v>
      </c>
      <c r="L371" s="4">
        <f t="shared" si="199"/>
        <v>1017708.0668298531</v>
      </c>
      <c r="M371" s="4">
        <f t="shared" si="200"/>
        <v>230448.26525390096</v>
      </c>
      <c r="N371" s="4">
        <f t="shared" si="201"/>
        <v>1248156.332083754</v>
      </c>
      <c r="O371" s="4">
        <f t="shared" si="202"/>
        <v>10367.416666666666</v>
      </c>
      <c r="P371" s="4">
        <f t="shared" si="203"/>
        <v>1258523.7487504208</v>
      </c>
      <c r="BA371" s="22">
        <f t="shared" si="174"/>
        <v>2037</v>
      </c>
    </row>
    <row r="372" spans="1:53" x14ac:dyDescent="0.3">
      <c r="A372" s="13">
        <v>50130</v>
      </c>
      <c r="B372" s="16">
        <f>+Cl_Resid_Mensual!G316</f>
        <v>58454.022234178701</v>
      </c>
      <c r="C372" s="16">
        <f>+'Cl No Resid_Mensual'!C316</f>
        <v>2848.8885941644562</v>
      </c>
      <c r="D372" s="4">
        <f t="shared" si="195"/>
        <v>61302.910828343156</v>
      </c>
      <c r="E372" s="4">
        <f t="shared" si="204"/>
        <v>26</v>
      </c>
      <c r="F372" s="4">
        <f t="shared" si="196"/>
        <v>61328.910828343156</v>
      </c>
      <c r="G372" s="26">
        <f>+'CU Resid Mensual'!C316</f>
        <v>16.462511129054082</v>
      </c>
      <c r="H372" s="26">
        <f>+'CU No Resid Mensual'!C316</f>
        <v>80.211866954092784</v>
      </c>
      <c r="I372" s="6">
        <f t="shared" si="197"/>
        <v>19.425091702166366</v>
      </c>
      <c r="J372" s="6">
        <f t="shared" si="173"/>
        <v>398.74679487179486</v>
      </c>
      <c r="K372" s="6">
        <f t="shared" si="198"/>
        <v>19.585902715262861</v>
      </c>
      <c r="L372" s="4">
        <f t="shared" si="199"/>
        <v>962299.99156814162</v>
      </c>
      <c r="M372" s="4">
        <f t="shared" si="200"/>
        <v>228514.67288215179</v>
      </c>
      <c r="N372" s="4">
        <f t="shared" si="201"/>
        <v>1190814.6644502934</v>
      </c>
      <c r="O372" s="4">
        <f t="shared" si="202"/>
        <v>10367.416666666666</v>
      </c>
      <c r="P372" s="4">
        <f t="shared" si="203"/>
        <v>1201182.0811169602</v>
      </c>
      <c r="BA372" s="22">
        <f t="shared" si="174"/>
        <v>2037</v>
      </c>
    </row>
    <row r="373" spans="1:53" x14ac:dyDescent="0.3">
      <c r="A373" s="13">
        <v>50160</v>
      </c>
      <c r="B373" s="16">
        <f>+Cl_Resid_Mensual!G317</f>
        <v>58517.5215937147</v>
      </c>
      <c r="C373" s="16">
        <f>+'Cl No Resid_Mensual'!C317</f>
        <v>2849.9915290493709</v>
      </c>
      <c r="D373" s="4">
        <f t="shared" si="195"/>
        <v>61367.513122764074</v>
      </c>
      <c r="E373" s="4">
        <f t="shared" si="204"/>
        <v>26</v>
      </c>
      <c r="F373" s="4">
        <f t="shared" si="196"/>
        <v>61393.513122764074</v>
      </c>
      <c r="G373" s="26">
        <f>+'CU Resid Mensual'!C317</f>
        <v>16.319076928345257</v>
      </c>
      <c r="H373" s="26">
        <f>+'CU No Resid Mensual'!C317</f>
        <v>79.307658995146369</v>
      </c>
      <c r="I373" s="6">
        <f t="shared" si="197"/>
        <v>19.244353123880433</v>
      </c>
      <c r="J373" s="6">
        <f t="shared" si="173"/>
        <v>398.74679487179486</v>
      </c>
      <c r="K373" s="6">
        <f t="shared" si="198"/>
        <v>19.405071463385053</v>
      </c>
      <c r="L373" s="4">
        <f t="shared" si="199"/>
        <v>954951.93654393498</v>
      </c>
      <c r="M373" s="4">
        <f t="shared" si="200"/>
        <v>226026.15632490331</v>
      </c>
      <c r="N373" s="4">
        <f t="shared" si="201"/>
        <v>1180978.0928688382</v>
      </c>
      <c r="O373" s="4">
        <f t="shared" si="202"/>
        <v>10367.416666666666</v>
      </c>
      <c r="P373" s="4">
        <f t="shared" si="203"/>
        <v>1191345.509535505</v>
      </c>
      <c r="BA373" s="22">
        <f t="shared" si="174"/>
        <v>2037</v>
      </c>
    </row>
    <row r="374" spans="1:53" x14ac:dyDescent="0.3">
      <c r="A374" s="13">
        <v>50191</v>
      </c>
      <c r="B374" s="16">
        <f>+Cl_Resid_Mensual!G318</f>
        <v>58583.137598568574</v>
      </c>
      <c r="C374" s="16">
        <f>+'Cl No Resid_Mensual'!C318</f>
        <v>2851.1679929266138</v>
      </c>
      <c r="D374" s="4">
        <f t="shared" si="195"/>
        <v>61434.305591495184</v>
      </c>
      <c r="E374" s="4">
        <f t="shared" si="204"/>
        <v>26</v>
      </c>
      <c r="F374" s="4">
        <f t="shared" si="196"/>
        <v>61460.305591495184</v>
      </c>
      <c r="G374" s="26">
        <f>+'CU Resid Mensual'!C318</f>
        <v>15.772050531165208</v>
      </c>
      <c r="H374" s="26">
        <f>+'CU No Resid Mensual'!C318</f>
        <v>73.883852456247723</v>
      </c>
      <c r="I374" s="6">
        <f t="shared" si="197"/>
        <v>18.469021027776858</v>
      </c>
      <c r="J374" s="6">
        <f t="shared" si="173"/>
        <v>398.74679487179486</v>
      </c>
      <c r="K374" s="6">
        <f t="shared" si="198"/>
        <v>18.62989269974122</v>
      </c>
      <c r="L374" s="4">
        <f t="shared" si="199"/>
        <v>923976.20647882798</v>
      </c>
      <c r="M374" s="4">
        <f t="shared" si="200"/>
        <v>210655.27531736589</v>
      </c>
      <c r="N374" s="4">
        <f t="shared" si="201"/>
        <v>1134631.4817961939</v>
      </c>
      <c r="O374" s="4">
        <f t="shared" si="202"/>
        <v>10367.416666666666</v>
      </c>
      <c r="P374" s="4">
        <f t="shared" si="203"/>
        <v>1144998.8984628606</v>
      </c>
      <c r="BA374" s="22">
        <f t="shared" si="174"/>
        <v>2037</v>
      </c>
    </row>
    <row r="375" spans="1:53" x14ac:dyDescent="0.3">
      <c r="A375" s="13">
        <v>50221</v>
      </c>
      <c r="B375" s="16">
        <f>+Cl_Resid_Mensual!G319</f>
        <v>58646.636958104573</v>
      </c>
      <c r="C375" s="16">
        <f>+'Cl No Resid_Mensual'!C319</f>
        <v>2852.2709278115285</v>
      </c>
      <c r="D375" s="4">
        <f t="shared" si="195"/>
        <v>61498.907885916102</v>
      </c>
      <c r="E375" s="4">
        <f t="shared" si="204"/>
        <v>26</v>
      </c>
      <c r="F375" s="4">
        <f t="shared" si="196"/>
        <v>61524.907885916102</v>
      </c>
      <c r="G375" s="26">
        <f>+'CU Resid Mensual'!C319</f>
        <v>15.089551717228723</v>
      </c>
      <c r="H375" s="26">
        <f>+'CU No Resid Mensual'!C319</f>
        <v>70.889984999903461</v>
      </c>
      <c r="I375" s="6">
        <f t="shared" si="197"/>
        <v>17.677531879522121</v>
      </c>
      <c r="J375" s="6">
        <f t="shared" si="173"/>
        <v>398.74679487179486</v>
      </c>
      <c r="K375" s="6">
        <f t="shared" si="198"/>
        <v>17.838569111079963</v>
      </c>
      <c r="L375" s="4">
        <f t="shared" si="199"/>
        <v>884951.4614208563</v>
      </c>
      <c r="M375" s="4">
        <f t="shared" si="200"/>
        <v>202197.44328821998</v>
      </c>
      <c r="N375" s="4">
        <f t="shared" si="201"/>
        <v>1087148.9047090763</v>
      </c>
      <c r="O375" s="4">
        <f t="shared" si="202"/>
        <v>10367.416666666666</v>
      </c>
      <c r="P375" s="4">
        <f t="shared" si="203"/>
        <v>1097516.321375743</v>
      </c>
      <c r="BA375" s="22">
        <f t="shared" si="174"/>
        <v>2037</v>
      </c>
    </row>
    <row r="376" spans="1:53" x14ac:dyDescent="0.3">
      <c r="A376" s="13">
        <v>50252</v>
      </c>
      <c r="B376" s="16">
        <f>+Cl_Resid_Mensual!G320</f>
        <v>58712.252962958446</v>
      </c>
      <c r="C376" s="16">
        <f>+'Cl No Resid_Mensual'!C320</f>
        <v>2853.4473916887709</v>
      </c>
      <c r="D376" s="4">
        <f t="shared" si="195"/>
        <v>61565.700354647219</v>
      </c>
      <c r="E376" s="4">
        <f t="shared" si="204"/>
        <v>26</v>
      </c>
      <c r="F376" s="4">
        <f t="shared" si="196"/>
        <v>61591.700354647219</v>
      </c>
      <c r="G376" s="26">
        <f>+'CU Resid Mensual'!C320</f>
        <v>14.92496696687323</v>
      </c>
      <c r="H376" s="26">
        <f>+'CU No Resid Mensual'!C320</f>
        <v>68.863049005436196</v>
      </c>
      <c r="I376" s="6">
        <f t="shared" si="197"/>
        <v>17.42488946623638</v>
      </c>
      <c r="J376" s="6">
        <f t="shared" si="173"/>
        <v>398.74679487179486</v>
      </c>
      <c r="K376" s="6">
        <f t="shared" si="198"/>
        <v>17.585858711823974</v>
      </c>
      <c r="L376" s="4">
        <f t="shared" si="199"/>
        <v>876278.43602285977</v>
      </c>
      <c r="M376" s="4">
        <f t="shared" si="200"/>
        <v>196497.08756829792</v>
      </c>
      <c r="N376" s="4">
        <f t="shared" si="201"/>
        <v>1072775.5235911577</v>
      </c>
      <c r="O376" s="4">
        <f t="shared" si="202"/>
        <v>10367.416666666666</v>
      </c>
      <c r="P376" s="4">
        <f t="shared" si="203"/>
        <v>1083142.9402578245</v>
      </c>
      <c r="BA376" s="22">
        <f t="shared" si="174"/>
        <v>2037</v>
      </c>
    </row>
    <row r="377" spans="1:53" x14ac:dyDescent="0.3">
      <c r="A377" s="13">
        <v>50283</v>
      </c>
      <c r="B377" s="16">
        <f>+Cl_Resid_Mensual!G321</f>
        <v>58777.868967812319</v>
      </c>
      <c r="C377" s="16">
        <f>+'Cl No Resid_Mensual'!C321</f>
        <v>2854.5870910698495</v>
      </c>
      <c r="D377" s="4">
        <f t="shared" si="195"/>
        <v>61632.45605888217</v>
      </c>
      <c r="E377" s="4">
        <f t="shared" si="204"/>
        <v>26</v>
      </c>
      <c r="F377" s="4">
        <f t="shared" si="196"/>
        <v>61658.45605888217</v>
      </c>
      <c r="G377" s="26">
        <f>+'CU Resid Mensual'!C321</f>
        <v>14.901156415418814</v>
      </c>
      <c r="H377" s="26">
        <f>+'CU No Resid Mensual'!C321</f>
        <v>68.501720400436284</v>
      </c>
      <c r="I377" s="6">
        <f t="shared" si="197"/>
        <v>17.383736014056176</v>
      </c>
      <c r="J377" s="6">
        <f t="shared" si="173"/>
        <v>398.74679487179486</v>
      </c>
      <c r="K377" s="6">
        <f t="shared" si="198"/>
        <v>17.544548336713628</v>
      </c>
      <c r="L377" s="4">
        <f t="shared" si="199"/>
        <v>875858.21925436298</v>
      </c>
      <c r="M377" s="4">
        <f t="shared" si="200"/>
        <v>195544.12677116157</v>
      </c>
      <c r="N377" s="4">
        <f t="shared" si="201"/>
        <v>1071402.3460255247</v>
      </c>
      <c r="O377" s="4">
        <f t="shared" si="202"/>
        <v>10367.416666666666</v>
      </c>
      <c r="P377" s="4">
        <f t="shared" si="203"/>
        <v>1081769.7626921914</v>
      </c>
      <c r="BA377" s="22">
        <f t="shared" si="174"/>
        <v>2037</v>
      </c>
    </row>
    <row r="378" spans="1:53" x14ac:dyDescent="0.3">
      <c r="A378" s="13">
        <v>50313</v>
      </c>
      <c r="B378" s="16">
        <f>+Cl_Resid_Mensual!G322</f>
        <v>58841.368327348318</v>
      </c>
      <c r="C378" s="16">
        <f>+'Cl No Resid_Mensual'!C322</f>
        <v>2855.6900259547647</v>
      </c>
      <c r="D378" s="4">
        <f t="shared" si="195"/>
        <v>61697.05835330308</v>
      </c>
      <c r="E378" s="4">
        <f t="shared" si="204"/>
        <v>26</v>
      </c>
      <c r="F378" s="4">
        <f t="shared" si="196"/>
        <v>61723.05835330308</v>
      </c>
      <c r="G378" s="26">
        <f>+'CU Resid Mensual'!C322</f>
        <v>15.083308849795664</v>
      </c>
      <c r="H378" s="26">
        <f>+'CU No Resid Mensual'!C322</f>
        <v>70.683190011686008</v>
      </c>
      <c r="I378" s="6">
        <f t="shared" si="197"/>
        <v>17.656786910436136</v>
      </c>
      <c r="J378" s="6">
        <f t="shared" si="173"/>
        <v>398.74679487179486</v>
      </c>
      <c r="K378" s="6">
        <f t="shared" si="198"/>
        <v>17.817315900271346</v>
      </c>
      <c r="L378" s="4">
        <f t="shared" si="199"/>
        <v>887522.53162597911</v>
      </c>
      <c r="M378" s="4">
        <f t="shared" si="200"/>
        <v>201849.28071903717</v>
      </c>
      <c r="N378" s="4">
        <f t="shared" si="201"/>
        <v>1089371.8123450163</v>
      </c>
      <c r="O378" s="4">
        <f t="shared" si="202"/>
        <v>10367.416666666666</v>
      </c>
      <c r="P378" s="4">
        <f t="shared" si="203"/>
        <v>1099739.229011683</v>
      </c>
      <c r="BA378" s="22">
        <f t="shared" si="174"/>
        <v>2037</v>
      </c>
    </row>
    <row r="379" spans="1:53" x14ac:dyDescent="0.3">
      <c r="A379" s="13">
        <v>50344</v>
      </c>
      <c r="B379" s="16">
        <f>+Cl_Resid_Mensual!G323</f>
        <v>58906.984332202192</v>
      </c>
      <c r="C379" s="16">
        <f>+'Cl No Resid_Mensual'!C323</f>
        <v>2856.8664898320071</v>
      </c>
      <c r="D379" s="4">
        <f t="shared" si="195"/>
        <v>61763.850822034197</v>
      </c>
      <c r="E379" s="4">
        <f t="shared" si="204"/>
        <v>26</v>
      </c>
      <c r="F379" s="4">
        <f t="shared" si="196"/>
        <v>61789.850822034197</v>
      </c>
      <c r="G379" s="26">
        <f>+'CU Resid Mensual'!C323</f>
        <v>15.346918643740928</v>
      </c>
      <c r="H379" s="26">
        <f>+'CU No Resid Mensual'!C323</f>
        <v>69.613282548477571</v>
      </c>
      <c r="I379" s="6">
        <f t="shared" si="197"/>
        <v>17.856991356194985</v>
      </c>
      <c r="J379" s="6">
        <f t="shared" si="173"/>
        <v>398.74679487179486</v>
      </c>
      <c r="K379" s="6">
        <f t="shared" si="198"/>
        <v>18.017262578081059</v>
      </c>
      <c r="L379" s="4">
        <f t="shared" si="199"/>
        <v>904040.69609442854</v>
      </c>
      <c r="M379" s="4">
        <f t="shared" si="200"/>
        <v>198875.85415995284</v>
      </c>
      <c r="N379" s="4">
        <f t="shared" si="201"/>
        <v>1102916.5502543813</v>
      </c>
      <c r="O379" s="4">
        <f t="shared" si="202"/>
        <v>10367.416666666666</v>
      </c>
      <c r="P379" s="4">
        <f t="shared" si="203"/>
        <v>1113283.966921048</v>
      </c>
      <c r="BA379" s="22">
        <f t="shared" si="174"/>
        <v>2037</v>
      </c>
    </row>
    <row r="380" spans="1:53" x14ac:dyDescent="0.3">
      <c r="A380" s="13">
        <v>50374</v>
      </c>
      <c r="B380" s="16">
        <f>+Cl_Resid_Mensual!G324</f>
        <v>58970.483691738191</v>
      </c>
      <c r="C380" s="16">
        <f>+'Cl No Resid_Mensual'!C324</f>
        <v>2857.9694247169218</v>
      </c>
      <c r="D380" s="4">
        <f t="shared" si="195"/>
        <v>61828.453116455115</v>
      </c>
      <c r="E380" s="4">
        <f t="shared" si="204"/>
        <v>26</v>
      </c>
      <c r="F380" s="4">
        <f t="shared" si="196"/>
        <v>61854.453116455115</v>
      </c>
      <c r="G380" s="26">
        <f>+'CU Resid Mensual'!C324</f>
        <v>15.658133605700687</v>
      </c>
      <c r="H380" s="26">
        <f>+'CU No Resid Mensual'!C324</f>
        <v>68.885245010212714</v>
      </c>
      <c r="I380" s="6">
        <f t="shared" si="197"/>
        <v>18.118513079752429</v>
      </c>
      <c r="J380" s="6">
        <f t="shared" si="173"/>
        <v>398.74679487179486</v>
      </c>
      <c r="K380" s="6">
        <f t="shared" si="198"/>
        <v>18.278506982017817</v>
      </c>
      <c r="L380" s="4">
        <f t="shared" si="199"/>
        <v>923367.71243803005</v>
      </c>
      <c r="M380" s="4">
        <f t="shared" si="200"/>
        <v>196871.92405332183</v>
      </c>
      <c r="N380" s="4">
        <f t="shared" si="201"/>
        <v>1120239.6364913518</v>
      </c>
      <c r="O380" s="4">
        <f t="shared" si="202"/>
        <v>10367.416666666666</v>
      </c>
      <c r="P380" s="4">
        <f t="shared" si="203"/>
        <v>1130607.0531580185</v>
      </c>
      <c r="BA380" s="22">
        <f t="shared" si="174"/>
        <v>2037</v>
      </c>
    </row>
    <row r="381" spans="1:53" x14ac:dyDescent="0.3">
      <c r="A381" s="19">
        <v>50405</v>
      </c>
      <c r="B381" s="20">
        <f>+Cl_Resid_Mensual!G325</f>
        <v>59036.099696592064</v>
      </c>
      <c r="C381" s="20">
        <f>+'Cl No Resid_Mensual'!C325</f>
        <v>2859.1458885941643</v>
      </c>
      <c r="D381" s="20">
        <f t="shared" si="195"/>
        <v>61895.245585186225</v>
      </c>
      <c r="E381" s="20">
        <f>+E380</f>
        <v>26</v>
      </c>
      <c r="F381" s="20">
        <f t="shared" si="196"/>
        <v>61921.245585186225</v>
      </c>
      <c r="G381" s="24">
        <f>+'CU Resid Mensual'!C325</f>
        <v>16.020213933310675</v>
      </c>
      <c r="H381" s="24">
        <f>+'CU No Resid Mensual'!C325</f>
        <v>73.499375151458807</v>
      </c>
      <c r="I381" s="24">
        <f t="shared" si="197"/>
        <v>18.675366294739259</v>
      </c>
      <c r="J381" s="24">
        <f t="shared" si="173"/>
        <v>398.74679487179486</v>
      </c>
      <c r="K381" s="24">
        <f t="shared" si="198"/>
        <v>18.83495380060441</v>
      </c>
      <c r="L381" s="20">
        <f t="shared" si="199"/>
        <v>945770.94692766224</v>
      </c>
      <c r="M381" s="20">
        <f t="shared" si="200"/>
        <v>210145.43627853354</v>
      </c>
      <c r="N381" s="20">
        <f t="shared" si="201"/>
        <v>1155916.3832061957</v>
      </c>
      <c r="O381" s="20">
        <f t="shared" si="202"/>
        <v>10367.416666666666</v>
      </c>
      <c r="P381" s="20">
        <f t="shared" si="203"/>
        <v>1166283.7998728624</v>
      </c>
      <c r="BA381" s="22">
        <f t="shared" si="174"/>
        <v>2037</v>
      </c>
    </row>
    <row r="382" spans="1:53" x14ac:dyDescent="0.3">
      <c r="A382" s="13">
        <v>50436</v>
      </c>
      <c r="B382" s="16">
        <f>+Cl_Resid_Mensual!G326</f>
        <v>59101.715701445937</v>
      </c>
      <c r="C382" s="16">
        <f>+'Cl No Resid_Mensual'!C326</f>
        <v>2860.2855879752433</v>
      </c>
      <c r="D382" s="4">
        <f t="shared" ref="D382:D393" si="205">SUM(B382:C382)</f>
        <v>61962.001289421183</v>
      </c>
      <c r="E382" s="4">
        <f>+E381</f>
        <v>26</v>
      </c>
      <c r="F382" s="4">
        <f t="shared" ref="F382:F393" si="206">SUM(D382:E382)</f>
        <v>61988.001289421183</v>
      </c>
      <c r="G382" s="26">
        <f>+'CU Resid Mensual'!C326</f>
        <v>17.304569228587585</v>
      </c>
      <c r="H382" s="26">
        <f>+'CU No Resid Mensual'!C326</f>
        <v>77.717997748323796</v>
      </c>
      <c r="I382" s="6">
        <f t="shared" ref="I382:I393" si="207">+N382/D382</f>
        <v>20.093369708224063</v>
      </c>
      <c r="J382" s="6">
        <f t="shared" si="173"/>
        <v>398.74679487179486</v>
      </c>
      <c r="K382" s="6">
        <f t="shared" ref="K382:K393" si="208">P382/F382</f>
        <v>20.252190590482986</v>
      </c>
      <c r="L382" s="4">
        <f t="shared" ref="L382:L393" si="209">B382*G382</f>
        <v>1022729.7308839731</v>
      </c>
      <c r="M382" s="4">
        <f t="shared" ref="M382:M393" si="210">C382*H382</f>
        <v>222295.66888582296</v>
      </c>
      <c r="N382" s="4">
        <f t="shared" ref="N382:N393" si="211">SUM(L382:M382)</f>
        <v>1245025.3997697961</v>
      </c>
      <c r="O382" s="4">
        <f t="shared" ref="O382:O393" si="212">E382*J382</f>
        <v>10367.416666666666</v>
      </c>
      <c r="P382" s="4">
        <f t="shared" ref="P382:P393" si="213">SUM(N382:O382)</f>
        <v>1255392.8164364628</v>
      </c>
      <c r="BA382" s="22">
        <f t="shared" si="174"/>
        <v>2038</v>
      </c>
    </row>
    <row r="383" spans="1:53" x14ac:dyDescent="0.3">
      <c r="A383" s="13">
        <v>50464</v>
      </c>
      <c r="B383" s="16">
        <f>+Cl_Resid_Mensual!G327</f>
        <v>59160.981770346203</v>
      </c>
      <c r="C383" s="16">
        <f>+'Cl No Resid_Mensual'!C327</f>
        <v>2861.3149938678303</v>
      </c>
      <c r="D383" s="4">
        <f t="shared" si="205"/>
        <v>62022.296764214036</v>
      </c>
      <c r="E383" s="4">
        <f t="shared" ref="E383:E392" si="214">+E382</f>
        <v>26</v>
      </c>
      <c r="F383" s="4">
        <f t="shared" si="206"/>
        <v>62048.296764214036</v>
      </c>
      <c r="G383" s="26">
        <f>+'CU Resid Mensual'!C327</f>
        <v>17.538791955505591</v>
      </c>
      <c r="H383" s="26">
        <f>+'CU No Resid Mensual'!C327</f>
        <v>80.352967536416571</v>
      </c>
      <c r="I383" s="6">
        <f t="shared" si="207"/>
        <v>20.43663921034652</v>
      </c>
      <c r="J383" s="6">
        <f t="shared" si="173"/>
        <v>398.74679487179486</v>
      </c>
      <c r="K383" s="6">
        <f t="shared" si="208"/>
        <v>20.59516191862609</v>
      </c>
      <c r="L383" s="4">
        <f t="shared" si="209"/>
        <v>1037612.1511535608</v>
      </c>
      <c r="M383" s="4">
        <f t="shared" si="210"/>
        <v>229915.15081372374</v>
      </c>
      <c r="N383" s="4">
        <f t="shared" si="211"/>
        <v>1267527.3019672846</v>
      </c>
      <c r="O383" s="4">
        <f t="shared" si="212"/>
        <v>10367.416666666666</v>
      </c>
      <c r="P383" s="4">
        <f t="shared" si="213"/>
        <v>1277894.7186339514</v>
      </c>
      <c r="BA383" s="22">
        <f t="shared" si="174"/>
        <v>2038</v>
      </c>
    </row>
    <row r="384" spans="1:53" x14ac:dyDescent="0.3">
      <c r="A384" s="13">
        <v>50495</v>
      </c>
      <c r="B384" s="16">
        <f>+Cl_Resid_Mensual!G328</f>
        <v>59226.597775200076</v>
      </c>
      <c r="C384" s="16">
        <f>+'Cl No Resid_Mensual'!C328</f>
        <v>2862.5649867374004</v>
      </c>
      <c r="D384" s="4">
        <f t="shared" si="205"/>
        <v>62089.162761937478</v>
      </c>
      <c r="E384" s="4">
        <f t="shared" si="214"/>
        <v>26</v>
      </c>
      <c r="F384" s="4">
        <f t="shared" si="206"/>
        <v>62115.162761937478</v>
      </c>
      <c r="G384" s="26">
        <f>+'CU Resid Mensual'!C328</f>
        <v>16.571334833110431</v>
      </c>
      <c r="H384" s="26">
        <f>+'CU No Resid Mensual'!C328</f>
        <v>79.638741850414192</v>
      </c>
      <c r="I384" s="6">
        <f t="shared" si="207"/>
        <v>19.479000891102814</v>
      </c>
      <c r="J384" s="6">
        <f t="shared" si="173"/>
        <v>398.74679487179486</v>
      </c>
      <c r="K384" s="6">
        <f t="shared" si="208"/>
        <v>19.637753797881651</v>
      </c>
      <c r="L384" s="4">
        <f t="shared" si="209"/>
        <v>981463.78275879379</v>
      </c>
      <c r="M384" s="4">
        <f t="shared" si="210"/>
        <v>227971.07400881415</v>
      </c>
      <c r="N384" s="4">
        <f t="shared" si="211"/>
        <v>1209434.8567676079</v>
      </c>
      <c r="O384" s="4">
        <f t="shared" si="212"/>
        <v>10367.416666666666</v>
      </c>
      <c r="P384" s="4">
        <f t="shared" si="213"/>
        <v>1219802.2734342746</v>
      </c>
      <c r="BA384" s="22">
        <f t="shared" si="174"/>
        <v>2038</v>
      </c>
    </row>
    <row r="385" spans="1:53" x14ac:dyDescent="0.3">
      <c r="A385" s="13">
        <v>50525</v>
      </c>
      <c r="B385" s="16">
        <f>+Cl_Resid_Mensual!G329</f>
        <v>59290.097134736076</v>
      </c>
      <c r="C385" s="16">
        <f>+'Cl No Resid_Mensual'!C329</f>
        <v>2863.6679216223151</v>
      </c>
      <c r="D385" s="4">
        <f t="shared" si="205"/>
        <v>62153.765056358388</v>
      </c>
      <c r="E385" s="4">
        <f t="shared" si="214"/>
        <v>26</v>
      </c>
      <c r="F385" s="4">
        <f t="shared" si="206"/>
        <v>62179.765056358388</v>
      </c>
      <c r="G385" s="26">
        <f>+'CU Resid Mensual'!C329</f>
        <v>16.427900632401602</v>
      </c>
      <c r="H385" s="26">
        <f>+'CU No Resid Mensual'!C329</f>
        <v>78.734533891467777</v>
      </c>
      <c r="I385" s="6">
        <f t="shared" si="207"/>
        <v>19.298611792159747</v>
      </c>
      <c r="J385" s="6">
        <f t="shared" si="173"/>
        <v>398.74679487179486</v>
      </c>
      <c r="K385" s="6">
        <f t="shared" si="208"/>
        <v>19.457275189345772</v>
      </c>
      <c r="L385" s="4">
        <f t="shared" si="209"/>
        <v>974011.82421488327</v>
      </c>
      <c r="M385" s="4">
        <f t="shared" si="210"/>
        <v>225469.55902888125</v>
      </c>
      <c r="N385" s="4">
        <f t="shared" si="211"/>
        <v>1199481.3832437645</v>
      </c>
      <c r="O385" s="4">
        <f t="shared" si="212"/>
        <v>10367.416666666666</v>
      </c>
      <c r="P385" s="4">
        <f t="shared" si="213"/>
        <v>1209848.7999104313</v>
      </c>
      <c r="BA385" s="22">
        <f t="shared" si="174"/>
        <v>2038</v>
      </c>
    </row>
    <row r="386" spans="1:53" x14ac:dyDescent="0.3">
      <c r="A386" s="13">
        <v>50556</v>
      </c>
      <c r="B386" s="16">
        <f>+Cl_Resid_Mensual!G330</f>
        <v>59355.713139589949</v>
      </c>
      <c r="C386" s="16">
        <f>+'Cl No Resid_Mensual'!C330</f>
        <v>2864.844385499558</v>
      </c>
      <c r="D386" s="4">
        <f t="shared" si="205"/>
        <v>62220.557525089505</v>
      </c>
      <c r="E386" s="4">
        <f t="shared" si="214"/>
        <v>26</v>
      </c>
      <c r="F386" s="4">
        <f t="shared" si="206"/>
        <v>62246.557525089505</v>
      </c>
      <c r="G386" s="26">
        <f>+'CU Resid Mensual'!C330</f>
        <v>15.880874235221555</v>
      </c>
      <c r="H386" s="26">
        <f>+'CU No Resid Mensual'!C330</f>
        <v>73.310727352569131</v>
      </c>
      <c r="I386" s="6">
        <f t="shared" si="207"/>
        <v>18.525138427115916</v>
      </c>
      <c r="J386" s="6">
        <f t="shared" si="173"/>
        <v>398.74679487179486</v>
      </c>
      <c r="K386" s="6">
        <f t="shared" si="208"/>
        <v>18.683954648616634</v>
      </c>
      <c r="L386" s="4">
        <f t="shared" si="209"/>
        <v>942620.61551171553</v>
      </c>
      <c r="M386" s="4">
        <f t="shared" si="210"/>
        <v>210023.82565289654</v>
      </c>
      <c r="N386" s="4">
        <f t="shared" si="211"/>
        <v>1152644.4411646121</v>
      </c>
      <c r="O386" s="4">
        <f t="shared" si="212"/>
        <v>10367.416666666666</v>
      </c>
      <c r="P386" s="4">
        <f t="shared" si="213"/>
        <v>1163011.8578312788</v>
      </c>
      <c r="BA386" s="22">
        <f t="shared" si="174"/>
        <v>2038</v>
      </c>
    </row>
    <row r="387" spans="1:53" x14ac:dyDescent="0.3">
      <c r="A387" s="13">
        <v>50586</v>
      </c>
      <c r="B387" s="16">
        <f>+Cl_Resid_Mensual!G331</f>
        <v>59419.212499125948</v>
      </c>
      <c r="C387" s="16">
        <f>+'Cl No Resid_Mensual'!C331</f>
        <v>2865.9473203844727</v>
      </c>
      <c r="D387" s="4">
        <f t="shared" si="205"/>
        <v>62285.159819510423</v>
      </c>
      <c r="E387" s="4">
        <f t="shared" si="214"/>
        <v>26</v>
      </c>
      <c r="F387" s="4">
        <f t="shared" si="206"/>
        <v>62311.159819510423</v>
      </c>
      <c r="G387" s="26">
        <f>+'CU Resid Mensual'!C331</f>
        <v>15.198375421285068</v>
      </c>
      <c r="H387" s="26">
        <f>+'CU No Resid Mensual'!C331</f>
        <v>70.316859896224869</v>
      </c>
      <c r="I387" s="6">
        <f t="shared" si="207"/>
        <v>17.734560177691918</v>
      </c>
      <c r="J387" s="6">
        <f t="shared" si="173"/>
        <v>398.74679487179486</v>
      </c>
      <c r="K387" s="6">
        <f t="shared" si="208"/>
        <v>17.893541620674867</v>
      </c>
      <c r="L387" s="4">
        <f t="shared" si="209"/>
        <v>903075.49879883032</v>
      </c>
      <c r="M387" s="4">
        <f t="shared" si="210"/>
        <v>201524.41619743605</v>
      </c>
      <c r="N387" s="4">
        <f t="shared" si="211"/>
        <v>1104599.9149962664</v>
      </c>
      <c r="O387" s="4">
        <f t="shared" si="212"/>
        <v>10367.416666666666</v>
      </c>
      <c r="P387" s="4">
        <f t="shared" si="213"/>
        <v>1114967.3316629331</v>
      </c>
      <c r="BA387" s="22">
        <f t="shared" si="174"/>
        <v>2038</v>
      </c>
    </row>
    <row r="388" spans="1:53" x14ac:dyDescent="0.3">
      <c r="A388" s="13">
        <v>50617</v>
      </c>
      <c r="B388" s="16">
        <f>+Cl_Resid_Mensual!G332</f>
        <v>59484.828503979821</v>
      </c>
      <c r="C388" s="16">
        <f>+'Cl No Resid_Mensual'!C332</f>
        <v>2867.1237842617152</v>
      </c>
      <c r="D388" s="4">
        <f t="shared" si="205"/>
        <v>62351.952288241533</v>
      </c>
      <c r="E388" s="4">
        <f t="shared" si="214"/>
        <v>26</v>
      </c>
      <c r="F388" s="4">
        <f t="shared" si="206"/>
        <v>62377.952288241533</v>
      </c>
      <c r="G388" s="26">
        <f>+'CU Resid Mensual'!C332</f>
        <v>15.033790670929577</v>
      </c>
      <c r="H388" s="26">
        <f>+'CU No Resid Mensual'!C332</f>
        <v>68.289923901757604</v>
      </c>
      <c r="I388" s="6">
        <f t="shared" si="207"/>
        <v>17.48266228826164</v>
      </c>
      <c r="J388" s="6">
        <f t="shared" si="173"/>
        <v>398.74679487179486</v>
      </c>
      <c r="K388" s="6">
        <f t="shared" si="208"/>
        <v>17.641578493163106</v>
      </c>
      <c r="L388" s="4">
        <f t="shared" si="209"/>
        <v>894282.45982497756</v>
      </c>
      <c r="M388" s="4">
        <f t="shared" si="210"/>
        <v>195795.6650441518</v>
      </c>
      <c r="N388" s="4">
        <f t="shared" si="211"/>
        <v>1090078.1248691294</v>
      </c>
      <c r="O388" s="4">
        <f t="shared" si="212"/>
        <v>10367.416666666666</v>
      </c>
      <c r="P388" s="4">
        <f t="shared" si="213"/>
        <v>1100445.5415357961</v>
      </c>
      <c r="BA388" s="22">
        <f t="shared" si="174"/>
        <v>2038</v>
      </c>
    </row>
    <row r="389" spans="1:53" x14ac:dyDescent="0.3">
      <c r="A389" s="13">
        <v>50648</v>
      </c>
      <c r="B389" s="16">
        <f>+Cl_Resid_Mensual!G333</f>
        <v>59550.444508833694</v>
      </c>
      <c r="C389" s="16">
        <f>+'Cl No Resid_Mensual'!C333</f>
        <v>2868.2634836427942</v>
      </c>
      <c r="D389" s="4">
        <f t="shared" si="205"/>
        <v>62418.707992476491</v>
      </c>
      <c r="E389" s="4">
        <f t="shared" si="214"/>
        <v>26</v>
      </c>
      <c r="F389" s="4">
        <f t="shared" si="206"/>
        <v>62444.707992476491</v>
      </c>
      <c r="G389" s="26">
        <f>+'CU Resid Mensual'!C333</f>
        <v>15.009980119475161</v>
      </c>
      <c r="H389" s="26">
        <f>+'CU No Resid Mensual'!C333</f>
        <v>67.928595296757692</v>
      </c>
      <c r="I389" s="6">
        <f t="shared" si="207"/>
        <v>17.441695488146998</v>
      </c>
      <c r="J389" s="6">
        <f t="shared" si="173"/>
        <v>398.74679487179486</v>
      </c>
      <c r="K389" s="6">
        <f t="shared" si="208"/>
        <v>17.600458863022087</v>
      </c>
      <c r="L389" s="4">
        <f t="shared" si="209"/>
        <v>893850.98818350257</v>
      </c>
      <c r="M389" s="4">
        <f t="shared" si="210"/>
        <v>194837.10938483974</v>
      </c>
      <c r="N389" s="4">
        <f t="shared" si="211"/>
        <v>1088688.0975683422</v>
      </c>
      <c r="O389" s="4">
        <f t="shared" si="212"/>
        <v>10367.416666666666</v>
      </c>
      <c r="P389" s="4">
        <f t="shared" si="213"/>
        <v>1099055.514235009</v>
      </c>
      <c r="BA389" s="22">
        <f t="shared" si="174"/>
        <v>2038</v>
      </c>
    </row>
    <row r="390" spans="1:53" x14ac:dyDescent="0.3">
      <c r="A390" s="13">
        <v>50678</v>
      </c>
      <c r="B390" s="16">
        <f>+Cl_Resid_Mensual!G334</f>
        <v>59613.943868369694</v>
      </c>
      <c r="C390" s="16">
        <f>+'Cl No Resid_Mensual'!C334</f>
        <v>2869.3664185277089</v>
      </c>
      <c r="D390" s="4">
        <f t="shared" si="205"/>
        <v>62483.310286897402</v>
      </c>
      <c r="E390" s="4">
        <f t="shared" si="214"/>
        <v>26</v>
      </c>
      <c r="F390" s="4">
        <f t="shared" si="206"/>
        <v>62509.310286897402</v>
      </c>
      <c r="G390" s="26">
        <f>+'CU Resid Mensual'!C334</f>
        <v>15.192132553852012</v>
      </c>
      <c r="H390" s="26">
        <f>+'CU No Resid Mensual'!C334</f>
        <v>70.110064908007416</v>
      </c>
      <c r="I390" s="6">
        <f t="shared" si="207"/>
        <v>17.714080737270102</v>
      </c>
      <c r="J390" s="6">
        <f t="shared" si="173"/>
        <v>398.74679487179486</v>
      </c>
      <c r="K390" s="6">
        <f t="shared" si="208"/>
        <v>17.87256673754796</v>
      </c>
      <c r="L390" s="4">
        <f t="shared" si="209"/>
        <v>905662.93730616581</v>
      </c>
      <c r="M390" s="4">
        <f t="shared" si="210"/>
        <v>201171.46584783445</v>
      </c>
      <c r="N390" s="4">
        <f t="shared" si="211"/>
        <v>1106834.4031540002</v>
      </c>
      <c r="O390" s="4">
        <f t="shared" si="212"/>
        <v>10367.416666666666</v>
      </c>
      <c r="P390" s="4">
        <f t="shared" si="213"/>
        <v>1117201.8198206669</v>
      </c>
      <c r="BA390" s="22">
        <f t="shared" si="174"/>
        <v>2038</v>
      </c>
    </row>
    <row r="391" spans="1:53" x14ac:dyDescent="0.3">
      <c r="A391" s="13">
        <v>50709</v>
      </c>
      <c r="B391" s="16">
        <f>+Cl_Resid_Mensual!G335</f>
        <v>59679.559873223567</v>
      </c>
      <c r="C391" s="16">
        <f>+'Cl No Resid_Mensual'!C335</f>
        <v>2870.5428824049513</v>
      </c>
      <c r="D391" s="4">
        <f t="shared" si="205"/>
        <v>62550.102755628519</v>
      </c>
      <c r="E391" s="4">
        <f t="shared" si="214"/>
        <v>26</v>
      </c>
      <c r="F391" s="4">
        <f t="shared" si="206"/>
        <v>62576.102755628519</v>
      </c>
      <c r="G391" s="26">
        <f>+'CU Resid Mensual'!C335</f>
        <v>15.455742347797276</v>
      </c>
      <c r="H391" s="26">
        <f>+'CU No Resid Mensual'!C335</f>
        <v>69.040157444798979</v>
      </c>
      <c r="I391" s="6">
        <f t="shared" si="207"/>
        <v>17.914832814290389</v>
      </c>
      <c r="J391" s="6">
        <f t="shared" si="173"/>
        <v>398.74679487179486</v>
      </c>
      <c r="K391" s="6">
        <f t="shared" si="208"/>
        <v>18.07306623851246</v>
      </c>
      <c r="L391" s="4">
        <f t="shared" si="209"/>
        <v>922391.90083048458</v>
      </c>
      <c r="M391" s="4">
        <f t="shared" si="210"/>
        <v>198182.73255328491</v>
      </c>
      <c r="N391" s="4">
        <f t="shared" si="211"/>
        <v>1120574.6333837695</v>
      </c>
      <c r="O391" s="4">
        <f t="shared" si="212"/>
        <v>10367.416666666666</v>
      </c>
      <c r="P391" s="4">
        <f t="shared" si="213"/>
        <v>1130942.0500504363</v>
      </c>
      <c r="BA391" s="22">
        <f t="shared" si="174"/>
        <v>2038</v>
      </c>
    </row>
    <row r="392" spans="1:53" x14ac:dyDescent="0.3">
      <c r="A392" s="13">
        <v>50739</v>
      </c>
      <c r="B392" s="16">
        <f>+Cl_Resid_Mensual!G336</f>
        <v>59743.059232759566</v>
      </c>
      <c r="C392" s="16">
        <f>+'Cl No Resid_Mensual'!C336</f>
        <v>2871.645817289866</v>
      </c>
      <c r="D392" s="4">
        <f t="shared" si="205"/>
        <v>62614.70505004943</v>
      </c>
      <c r="E392" s="4">
        <f t="shared" si="214"/>
        <v>26</v>
      </c>
      <c r="F392" s="4">
        <f t="shared" si="206"/>
        <v>62640.70505004943</v>
      </c>
      <c r="G392" s="26">
        <f>+'CU Resid Mensual'!C336</f>
        <v>15.766957309757036</v>
      </c>
      <c r="H392" s="26">
        <f>+'CU No Resid Mensual'!C336</f>
        <v>68.312119906534122</v>
      </c>
      <c r="I392" s="6">
        <f t="shared" si="207"/>
        <v>18.176792128418882</v>
      </c>
      <c r="J392" s="6">
        <f t="shared" si="173"/>
        <v>398.74679487179486</v>
      </c>
      <c r="K392" s="6">
        <f t="shared" si="208"/>
        <v>18.334753633855673</v>
      </c>
      <c r="L392" s="4">
        <f t="shared" si="209"/>
        <v>941966.26447720604</v>
      </c>
      <c r="M392" s="4">
        <f t="shared" si="210"/>
        <v>196168.21339980251</v>
      </c>
      <c r="N392" s="4">
        <f t="shared" si="211"/>
        <v>1138134.4778770085</v>
      </c>
      <c r="O392" s="4">
        <f t="shared" si="212"/>
        <v>10367.416666666666</v>
      </c>
      <c r="P392" s="4">
        <f t="shared" si="213"/>
        <v>1148501.8945436752</v>
      </c>
      <c r="BA392" s="22">
        <f t="shared" si="174"/>
        <v>2038</v>
      </c>
    </row>
    <row r="393" spans="1:53" x14ac:dyDescent="0.3">
      <c r="A393" s="19">
        <v>50770</v>
      </c>
      <c r="B393" s="20">
        <f>+Cl_Resid_Mensual!G337</f>
        <v>59808.675237613439</v>
      </c>
      <c r="C393" s="20">
        <f>+'Cl No Resid_Mensual'!C337</f>
        <v>2872.8222811671089</v>
      </c>
      <c r="D393" s="20">
        <f t="shared" si="205"/>
        <v>62681.497518780547</v>
      </c>
      <c r="E393" s="20">
        <f>+E392</f>
        <v>26</v>
      </c>
      <c r="F393" s="20">
        <f t="shared" si="206"/>
        <v>62707.497518780547</v>
      </c>
      <c r="G393" s="24">
        <f>+'CU Resid Mensual'!C337</f>
        <v>16.129037637367023</v>
      </c>
      <c r="H393" s="24">
        <f>+'CU No Resid Mensual'!C337</f>
        <v>72.926250047780215</v>
      </c>
      <c r="I393" s="24">
        <f t="shared" si="207"/>
        <v>18.732170998562292</v>
      </c>
      <c r="J393" s="24">
        <f t="shared" si="173"/>
        <v>398.74679487179486</v>
      </c>
      <c r="K393" s="24">
        <f t="shared" si="208"/>
        <v>18.889733979252838</v>
      </c>
      <c r="L393" s="20">
        <f t="shared" si="209"/>
        <v>964656.37394852831</v>
      </c>
      <c r="M393" s="20">
        <f t="shared" si="210"/>
        <v>209504.15601922694</v>
      </c>
      <c r="N393" s="20">
        <f t="shared" si="211"/>
        <v>1174160.5299677553</v>
      </c>
      <c r="O393" s="20">
        <f t="shared" si="212"/>
        <v>10367.416666666666</v>
      </c>
      <c r="P393" s="20">
        <f t="shared" si="213"/>
        <v>1184527.9466344221</v>
      </c>
      <c r="BA393" s="22">
        <f t="shared" si="174"/>
        <v>2038</v>
      </c>
    </row>
    <row r="394" spans="1:53" x14ac:dyDescent="0.3">
      <c r="A394" s="21" t="s">
        <v>19</v>
      </c>
      <c r="B394" s="23" t="s">
        <v>19</v>
      </c>
      <c r="C394" s="23" t="s">
        <v>19</v>
      </c>
      <c r="D394" s="23" t="s">
        <v>19</v>
      </c>
      <c r="E394" s="23" t="s">
        <v>19</v>
      </c>
      <c r="F394" s="23" t="s">
        <v>19</v>
      </c>
      <c r="G394" s="23" t="s">
        <v>19</v>
      </c>
      <c r="H394" s="23" t="s">
        <v>19</v>
      </c>
      <c r="I394" s="25" t="s">
        <v>19</v>
      </c>
      <c r="J394" s="23" t="s">
        <v>19</v>
      </c>
      <c r="K394" s="25" t="s">
        <v>19</v>
      </c>
      <c r="L394" s="23" t="s">
        <v>19</v>
      </c>
      <c r="M394" s="23" t="s">
        <v>19</v>
      </c>
      <c r="N394" s="23" t="s">
        <v>19</v>
      </c>
      <c r="O394" s="23" t="s">
        <v>19</v>
      </c>
      <c r="P394" s="23" t="s">
        <v>19</v>
      </c>
      <c r="Q394" s="21" t="s">
        <v>19</v>
      </c>
      <c r="R394" s="21" t="s">
        <v>19</v>
      </c>
      <c r="S394" s="21" t="s">
        <v>19</v>
      </c>
      <c r="T394" s="21" t="s">
        <v>19</v>
      </c>
      <c r="U394" s="21" t="s">
        <v>19</v>
      </c>
      <c r="V394" s="21" t="s">
        <v>19</v>
      </c>
      <c r="W394" s="21" t="s">
        <v>19</v>
      </c>
      <c r="X394" s="21" t="s">
        <v>19</v>
      </c>
      <c r="Y394" s="21" t="s">
        <v>19</v>
      </c>
      <c r="Z394" s="21" t="s">
        <v>19</v>
      </c>
      <c r="AA394" s="21" t="s">
        <v>19</v>
      </c>
      <c r="AB394" s="21" t="s">
        <v>19</v>
      </c>
      <c r="AC394" s="21" t="s">
        <v>19</v>
      </c>
      <c r="AD394" s="21" t="s">
        <v>19</v>
      </c>
      <c r="AE394" s="21" t="s">
        <v>19</v>
      </c>
      <c r="AF394" s="21" t="s">
        <v>19</v>
      </c>
      <c r="AG394" s="21" t="s">
        <v>19</v>
      </c>
      <c r="AH394" s="21" t="s">
        <v>19</v>
      </c>
      <c r="BA394" t="s">
        <v>23</v>
      </c>
    </row>
  </sheetData>
  <autoFilter ref="A57:P334" xr:uid="{50ABABF8-5C06-4621-9F59-FF72C85E5148}"/>
  <mergeCells count="9">
    <mergeCell ref="Q3:U3"/>
    <mergeCell ref="V3:Z3"/>
    <mergeCell ref="AA3:AE3"/>
    <mergeCell ref="B56:F56"/>
    <mergeCell ref="G56:K56"/>
    <mergeCell ref="L56:P56"/>
    <mergeCell ref="B3:F3"/>
    <mergeCell ref="G3:K3"/>
    <mergeCell ref="L3:P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035C1-4216-46E8-812D-0CA7AAEB90AA}">
  <dimension ref="A2:AS154"/>
  <sheetViews>
    <sheetView topLeftCell="A131" zoomScale="80" zoomScaleNormal="80" workbookViewId="0"/>
  </sheetViews>
  <sheetFormatPr baseColWidth="10" defaultRowHeight="14.4" x14ac:dyDescent="0.3"/>
  <cols>
    <col min="4" max="4" width="12.44140625" bestFit="1" customWidth="1"/>
    <col min="5" max="5" width="14.44140625" bestFit="1" customWidth="1"/>
    <col min="6" max="6" width="13.33203125" bestFit="1" customWidth="1"/>
    <col min="8" max="8" width="12.44140625" bestFit="1" customWidth="1"/>
    <col min="10" max="10" width="12.44140625" bestFit="1" customWidth="1"/>
    <col min="11" max="11" width="14.44140625" bestFit="1" customWidth="1"/>
    <col min="18" max="18" width="12.44140625" bestFit="1" customWidth="1"/>
    <col min="21" max="21" width="13" bestFit="1" customWidth="1"/>
  </cols>
  <sheetData>
    <row r="2" spans="2:45" x14ac:dyDescent="0.3">
      <c r="AI2" t="s">
        <v>70</v>
      </c>
      <c r="AO2" t="s">
        <v>70</v>
      </c>
    </row>
    <row r="3" spans="2:45" x14ac:dyDescent="0.3">
      <c r="B3" t="s">
        <v>51</v>
      </c>
      <c r="C3" t="s">
        <v>71</v>
      </c>
      <c r="D3" t="s">
        <v>72</v>
      </c>
      <c r="E3" t="s">
        <v>73</v>
      </c>
      <c r="F3" t="s">
        <v>74</v>
      </c>
      <c r="H3" t="s">
        <v>75</v>
      </c>
      <c r="I3" t="s">
        <v>71</v>
      </c>
      <c r="J3" t="s">
        <v>72</v>
      </c>
      <c r="K3" t="s">
        <v>73</v>
      </c>
      <c r="L3" t="s">
        <v>76</v>
      </c>
      <c r="R3" t="s">
        <v>77</v>
      </c>
      <c r="S3" t="s">
        <v>71</v>
      </c>
      <c r="T3" t="s">
        <v>72</v>
      </c>
      <c r="U3" t="s">
        <v>73</v>
      </c>
      <c r="V3" t="s">
        <v>76</v>
      </c>
      <c r="AI3" t="s">
        <v>78</v>
      </c>
      <c r="AJ3" t="s">
        <v>79</v>
      </c>
      <c r="AK3" t="s">
        <v>80</v>
      </c>
      <c r="AL3" t="s">
        <v>60</v>
      </c>
      <c r="AM3" t="s">
        <v>81</v>
      </c>
      <c r="AO3" t="s">
        <v>77</v>
      </c>
      <c r="AP3" t="s">
        <v>79</v>
      </c>
      <c r="AQ3" t="s">
        <v>80</v>
      </c>
      <c r="AR3" t="s">
        <v>60</v>
      </c>
      <c r="AS3" t="s">
        <v>81</v>
      </c>
    </row>
    <row r="4" spans="2:45" x14ac:dyDescent="0.3">
      <c r="B4" s="35">
        <v>40544</v>
      </c>
      <c r="C4" s="41">
        <v>37447</v>
      </c>
      <c r="D4" s="41">
        <v>2510</v>
      </c>
      <c r="E4" s="41">
        <v>3</v>
      </c>
      <c r="F4" s="41">
        <f>+E4+D4+C4</f>
        <v>39960</v>
      </c>
      <c r="H4" s="35">
        <v>40544</v>
      </c>
      <c r="I4" s="41">
        <v>554277.07000000007</v>
      </c>
      <c r="J4" s="41">
        <v>190575.34999999998</v>
      </c>
      <c r="K4" s="41">
        <v>13893</v>
      </c>
      <c r="L4" s="41">
        <f>+K4+J4+I4</f>
        <v>758745.42</v>
      </c>
      <c r="R4" s="35">
        <v>40544</v>
      </c>
      <c r="S4" s="37">
        <f t="shared" ref="S4:V19" si="0">+I4/C4</f>
        <v>14.801641520014956</v>
      </c>
      <c r="T4" s="37">
        <f t="shared" si="0"/>
        <v>75.926434262948192</v>
      </c>
      <c r="U4" s="37">
        <f t="shared" si="0"/>
        <v>4631</v>
      </c>
      <c r="V4" s="37">
        <f t="shared" si="0"/>
        <v>18.987623123123125</v>
      </c>
      <c r="AI4" s="35">
        <v>40544</v>
      </c>
      <c r="AJ4" s="41"/>
      <c r="AK4" s="41"/>
      <c r="AL4" s="41"/>
      <c r="AM4" s="41"/>
      <c r="AO4" s="35">
        <v>40544</v>
      </c>
      <c r="AP4" s="41"/>
      <c r="AQ4" s="41"/>
      <c r="AR4" s="41"/>
      <c r="AS4" s="41"/>
    </row>
    <row r="5" spans="2:45" x14ac:dyDescent="0.3">
      <c r="B5" s="35">
        <v>40575</v>
      </c>
      <c r="C5" s="41">
        <v>37495</v>
      </c>
      <c r="D5" s="41">
        <v>2512</v>
      </c>
      <c r="E5" s="41">
        <v>3</v>
      </c>
      <c r="F5" s="41">
        <f t="shared" ref="F5:F68" si="1">+E5+D5+C5</f>
        <v>40010</v>
      </c>
      <c r="H5" s="35">
        <v>40575</v>
      </c>
      <c r="I5" s="41">
        <v>518562.78000000009</v>
      </c>
      <c r="J5" s="41">
        <v>199494.49000000005</v>
      </c>
      <c r="K5" s="41">
        <v>19159</v>
      </c>
      <c r="L5" s="41">
        <f t="shared" ref="L5:L68" si="2">+K5+J5+I5</f>
        <v>737216.27000000014</v>
      </c>
      <c r="R5" s="35">
        <v>40575</v>
      </c>
      <c r="S5" s="37">
        <f t="shared" si="0"/>
        <v>13.830184824643288</v>
      </c>
      <c r="T5" s="37">
        <f t="shared" si="0"/>
        <v>79.416596337579634</v>
      </c>
      <c r="U5" s="37">
        <f t="shared" si="0"/>
        <v>6386.333333333333</v>
      </c>
      <c r="V5" s="37">
        <f t="shared" si="0"/>
        <v>18.425800299925022</v>
      </c>
      <c r="AI5" s="35">
        <v>40575</v>
      </c>
      <c r="AJ5" s="41"/>
      <c r="AK5" s="41"/>
      <c r="AL5" s="41"/>
      <c r="AM5" s="41"/>
      <c r="AO5" s="35">
        <v>40575</v>
      </c>
      <c r="AP5" s="41"/>
      <c r="AQ5" s="41"/>
      <c r="AR5" s="41"/>
      <c r="AS5" s="41"/>
    </row>
    <row r="6" spans="2:45" x14ac:dyDescent="0.3">
      <c r="B6" s="35">
        <v>40603</v>
      </c>
      <c r="C6" s="41">
        <v>37536</v>
      </c>
      <c r="D6" s="41">
        <v>2511</v>
      </c>
      <c r="E6" s="41">
        <v>3</v>
      </c>
      <c r="F6" s="41">
        <f t="shared" si="1"/>
        <v>40050</v>
      </c>
      <c r="H6" s="35">
        <v>40603</v>
      </c>
      <c r="I6" s="41">
        <v>509410.57</v>
      </c>
      <c r="J6" s="41">
        <v>206904.55999999988</v>
      </c>
      <c r="K6" s="41">
        <v>29615</v>
      </c>
      <c r="L6" s="41">
        <f t="shared" si="2"/>
        <v>745930.12999999989</v>
      </c>
      <c r="R6" s="35">
        <v>40603</v>
      </c>
      <c r="S6" s="37">
        <f t="shared" si="0"/>
        <v>13.571253463341858</v>
      </c>
      <c r="T6" s="37">
        <f t="shared" si="0"/>
        <v>82.399267224213418</v>
      </c>
      <c r="U6" s="37">
        <f t="shared" si="0"/>
        <v>9871.6666666666661</v>
      </c>
      <c r="V6" s="37">
        <f t="shared" si="0"/>
        <v>18.624972034956301</v>
      </c>
      <c r="AI6" s="35">
        <v>40603</v>
      </c>
      <c r="AJ6" s="41"/>
      <c r="AK6" s="41"/>
      <c r="AL6" s="41"/>
      <c r="AM6" s="41"/>
      <c r="AO6" s="35">
        <v>40603</v>
      </c>
      <c r="AP6" s="41"/>
      <c r="AQ6" s="41"/>
      <c r="AR6" s="41"/>
      <c r="AS6" s="41"/>
    </row>
    <row r="7" spans="2:45" x14ac:dyDescent="0.3">
      <c r="B7" s="35">
        <v>40634</v>
      </c>
      <c r="C7" s="41">
        <v>37545</v>
      </c>
      <c r="D7" s="41">
        <v>2512</v>
      </c>
      <c r="E7" s="41">
        <v>3</v>
      </c>
      <c r="F7" s="41">
        <f t="shared" si="1"/>
        <v>40060</v>
      </c>
      <c r="H7" s="35">
        <v>40634</v>
      </c>
      <c r="I7" s="41">
        <v>501013.56999999995</v>
      </c>
      <c r="J7" s="41">
        <v>199692.69000000006</v>
      </c>
      <c r="K7" s="41">
        <v>33205</v>
      </c>
      <c r="L7" s="41">
        <f t="shared" si="2"/>
        <v>733911.26</v>
      </c>
      <c r="R7" s="35">
        <v>40634</v>
      </c>
      <c r="S7" s="37">
        <f t="shared" si="0"/>
        <v>13.344348648288719</v>
      </c>
      <c r="T7" s="37">
        <f t="shared" si="0"/>
        <v>79.495497611464998</v>
      </c>
      <c r="U7" s="37">
        <f t="shared" si="0"/>
        <v>11068.333333333334</v>
      </c>
      <c r="V7" s="37">
        <f t="shared" si="0"/>
        <v>18.320301048427361</v>
      </c>
      <c r="AI7" s="35">
        <v>40634</v>
      </c>
      <c r="AJ7" s="41"/>
      <c r="AK7" s="41"/>
      <c r="AL7" s="41"/>
      <c r="AM7" s="41"/>
      <c r="AO7" s="35">
        <v>40634</v>
      </c>
      <c r="AP7" s="41"/>
      <c r="AQ7" s="41"/>
      <c r="AR7" s="41"/>
      <c r="AS7" s="41"/>
    </row>
    <row r="8" spans="2:45" x14ac:dyDescent="0.3">
      <c r="B8" s="35">
        <v>40664</v>
      </c>
      <c r="C8" s="41">
        <v>37754</v>
      </c>
      <c r="D8" s="41">
        <v>2514</v>
      </c>
      <c r="E8" s="41">
        <v>3</v>
      </c>
      <c r="F8" s="41">
        <f t="shared" si="1"/>
        <v>40271</v>
      </c>
      <c r="H8" s="35">
        <v>40664</v>
      </c>
      <c r="I8" s="41">
        <v>487056.13000000006</v>
      </c>
      <c r="J8" s="41">
        <v>199709.88000000006</v>
      </c>
      <c r="K8" s="41">
        <v>26152</v>
      </c>
      <c r="L8" s="41">
        <f t="shared" si="2"/>
        <v>712918.01000000013</v>
      </c>
      <c r="R8" s="35">
        <v>40664</v>
      </c>
      <c r="S8" s="37">
        <f t="shared" si="0"/>
        <v>12.90078216877682</v>
      </c>
      <c r="T8" s="37">
        <f t="shared" si="0"/>
        <v>79.439093078758972</v>
      </c>
      <c r="U8" s="37">
        <f t="shared" si="0"/>
        <v>8717.3333333333339</v>
      </c>
      <c r="V8" s="37">
        <f t="shared" si="0"/>
        <v>17.703012341387105</v>
      </c>
      <c r="AI8" s="35">
        <v>40664</v>
      </c>
      <c r="AJ8" s="41"/>
      <c r="AK8" s="41"/>
      <c r="AL8" s="41"/>
      <c r="AM8" s="41"/>
      <c r="AO8" s="35">
        <v>40664</v>
      </c>
      <c r="AP8" s="41"/>
      <c r="AQ8" s="41"/>
      <c r="AR8" s="41"/>
      <c r="AS8" s="41"/>
    </row>
    <row r="9" spans="2:45" x14ac:dyDescent="0.3">
      <c r="B9" s="35">
        <v>40695</v>
      </c>
      <c r="C9" s="41">
        <v>37835</v>
      </c>
      <c r="D9" s="41">
        <v>2514</v>
      </c>
      <c r="E9" s="41">
        <v>3</v>
      </c>
      <c r="F9" s="41">
        <f t="shared" si="1"/>
        <v>40352</v>
      </c>
      <c r="H9" s="35">
        <v>40695</v>
      </c>
      <c r="I9" s="41">
        <v>475770.78000000009</v>
      </c>
      <c r="J9" s="41">
        <v>190259.20000000001</v>
      </c>
      <c r="K9" s="41">
        <v>39754</v>
      </c>
      <c r="L9" s="41">
        <f t="shared" si="2"/>
        <v>705783.9800000001</v>
      </c>
      <c r="R9" s="35">
        <v>40695</v>
      </c>
      <c r="S9" s="37">
        <f t="shared" si="0"/>
        <v>12.574885159244088</v>
      </c>
      <c r="T9" s="37">
        <f t="shared" si="0"/>
        <v>75.679872712808276</v>
      </c>
      <c r="U9" s="37">
        <f t="shared" si="0"/>
        <v>13251.333333333334</v>
      </c>
      <c r="V9" s="37">
        <f t="shared" si="0"/>
        <v>17.490681502775576</v>
      </c>
      <c r="AI9" s="35">
        <v>40695</v>
      </c>
      <c r="AJ9" s="41"/>
      <c r="AK9" s="41"/>
      <c r="AL9" s="41"/>
      <c r="AM9" s="41"/>
      <c r="AO9" s="35">
        <v>40695</v>
      </c>
      <c r="AP9" s="41"/>
      <c r="AQ9" s="41"/>
      <c r="AR9" s="41"/>
      <c r="AS9" s="41"/>
    </row>
    <row r="10" spans="2:45" x14ac:dyDescent="0.3">
      <c r="B10" s="35">
        <v>40725</v>
      </c>
      <c r="C10" s="41">
        <v>37837</v>
      </c>
      <c r="D10" s="41">
        <v>2512</v>
      </c>
      <c r="E10" s="41">
        <v>3</v>
      </c>
      <c r="F10" s="41">
        <f t="shared" si="1"/>
        <v>40352</v>
      </c>
      <c r="H10" s="35">
        <v>40725</v>
      </c>
      <c r="I10" s="41">
        <v>479740.22000000003</v>
      </c>
      <c r="J10" s="41">
        <v>187373.82</v>
      </c>
      <c r="K10" s="41">
        <v>22394</v>
      </c>
      <c r="L10" s="41">
        <f t="shared" si="2"/>
        <v>689508.04</v>
      </c>
      <c r="R10" s="35">
        <v>40725</v>
      </c>
      <c r="S10" s="37">
        <f t="shared" si="0"/>
        <v>12.679129423580095</v>
      </c>
      <c r="T10" s="37">
        <f t="shared" si="0"/>
        <v>74.591488853503193</v>
      </c>
      <c r="U10" s="37">
        <f t="shared" si="0"/>
        <v>7464.666666666667</v>
      </c>
      <c r="V10" s="37">
        <f t="shared" si="0"/>
        <v>17.087332474226805</v>
      </c>
      <c r="AI10" s="35">
        <v>40725</v>
      </c>
      <c r="AJ10" s="41"/>
      <c r="AK10" s="41"/>
      <c r="AL10" s="41"/>
      <c r="AM10" s="41"/>
      <c r="AO10" s="35">
        <v>40725</v>
      </c>
      <c r="AP10" s="41"/>
      <c r="AQ10" s="41"/>
      <c r="AR10" s="41"/>
      <c r="AS10" s="41"/>
    </row>
    <row r="11" spans="2:45" x14ac:dyDescent="0.3">
      <c r="B11" s="35">
        <v>40756</v>
      </c>
      <c r="C11" s="41">
        <v>37855</v>
      </c>
      <c r="D11" s="41">
        <v>2514</v>
      </c>
      <c r="E11" s="41">
        <v>3</v>
      </c>
      <c r="F11" s="41">
        <f t="shared" si="1"/>
        <v>40372</v>
      </c>
      <c r="H11" s="35">
        <v>40756</v>
      </c>
      <c r="I11" s="41">
        <v>452113.97000000003</v>
      </c>
      <c r="J11" s="41">
        <v>186611.22000000003</v>
      </c>
      <c r="K11" s="41">
        <v>10921</v>
      </c>
      <c r="L11" s="41">
        <f t="shared" si="2"/>
        <v>649646.19000000006</v>
      </c>
      <c r="R11" s="35">
        <v>40756</v>
      </c>
      <c r="S11" s="37">
        <f t="shared" si="0"/>
        <v>11.943309206181484</v>
      </c>
      <c r="T11" s="37">
        <f t="shared" si="0"/>
        <v>74.228806682577584</v>
      </c>
      <c r="U11" s="37">
        <f t="shared" si="0"/>
        <v>3640.3333333333335</v>
      </c>
      <c r="V11" s="37">
        <f t="shared" si="0"/>
        <v>16.091503764985635</v>
      </c>
      <c r="AI11" s="35">
        <v>40756</v>
      </c>
      <c r="AJ11" s="41"/>
      <c r="AK11" s="41"/>
      <c r="AL11" s="41"/>
      <c r="AM11" s="41"/>
      <c r="AO11" s="35">
        <v>40756</v>
      </c>
      <c r="AP11" s="41"/>
      <c r="AQ11" s="41"/>
      <c r="AR11" s="41"/>
      <c r="AS11" s="41"/>
    </row>
    <row r="12" spans="2:45" x14ac:dyDescent="0.3">
      <c r="B12" s="35">
        <v>40787</v>
      </c>
      <c r="C12" s="41">
        <v>37984</v>
      </c>
      <c r="D12" s="41">
        <v>2514</v>
      </c>
      <c r="E12" s="41">
        <v>3</v>
      </c>
      <c r="F12" s="41">
        <f t="shared" si="1"/>
        <v>40501</v>
      </c>
      <c r="H12" s="35">
        <v>40787</v>
      </c>
      <c r="I12" s="41">
        <v>469203.73999999993</v>
      </c>
      <c r="J12" s="41">
        <v>179501.28999999998</v>
      </c>
      <c r="K12" s="41">
        <v>6089</v>
      </c>
      <c r="L12" s="41">
        <f t="shared" si="2"/>
        <v>654794.02999999991</v>
      </c>
      <c r="R12" s="35">
        <v>40787</v>
      </c>
      <c r="S12" s="37">
        <f t="shared" si="0"/>
        <v>12.352667965459139</v>
      </c>
      <c r="T12" s="37">
        <f t="shared" si="0"/>
        <v>71.400672235481295</v>
      </c>
      <c r="U12" s="37">
        <f t="shared" si="0"/>
        <v>2029.6666666666667</v>
      </c>
      <c r="V12" s="37">
        <f t="shared" si="0"/>
        <v>16.167354633218931</v>
      </c>
      <c r="AI12" s="35">
        <v>40787</v>
      </c>
      <c r="AJ12" s="41"/>
      <c r="AK12" s="41"/>
      <c r="AL12" s="41"/>
      <c r="AM12" s="41"/>
      <c r="AO12" s="35">
        <v>40787</v>
      </c>
      <c r="AP12" s="41"/>
      <c r="AQ12" s="41"/>
      <c r="AR12" s="41"/>
      <c r="AS12" s="41"/>
    </row>
    <row r="13" spans="2:45" x14ac:dyDescent="0.3">
      <c r="B13" s="35">
        <v>40817</v>
      </c>
      <c r="C13" s="41">
        <v>37983</v>
      </c>
      <c r="D13" s="41">
        <v>2513</v>
      </c>
      <c r="E13" s="41">
        <v>3</v>
      </c>
      <c r="F13" s="41">
        <f t="shared" si="1"/>
        <v>40499</v>
      </c>
      <c r="H13" s="35">
        <v>40817</v>
      </c>
      <c r="I13" s="41">
        <v>484853.2</v>
      </c>
      <c r="J13" s="41">
        <v>186989.51999999996</v>
      </c>
      <c r="K13" s="41">
        <v>5220</v>
      </c>
      <c r="L13" s="41">
        <f t="shared" si="2"/>
        <v>677062.72</v>
      </c>
      <c r="R13" s="35">
        <v>40817</v>
      </c>
      <c r="S13" s="37">
        <f t="shared" si="0"/>
        <v>12.765005397151358</v>
      </c>
      <c r="T13" s="37">
        <f t="shared" si="0"/>
        <v>74.408881814564253</v>
      </c>
      <c r="U13" s="37">
        <f t="shared" si="0"/>
        <v>1740</v>
      </c>
      <c r="V13" s="37">
        <f t="shared" si="0"/>
        <v>16.718010815081854</v>
      </c>
      <c r="AI13" s="35">
        <v>40817</v>
      </c>
      <c r="AJ13" s="41"/>
      <c r="AK13" s="41"/>
      <c r="AL13" s="41"/>
      <c r="AM13" s="41"/>
      <c r="AO13" s="35">
        <v>40817</v>
      </c>
      <c r="AP13" s="41"/>
      <c r="AQ13" s="41"/>
      <c r="AR13" s="41"/>
      <c r="AS13" s="41"/>
    </row>
    <row r="14" spans="2:45" x14ac:dyDescent="0.3">
      <c r="B14" s="35">
        <v>40848</v>
      </c>
      <c r="C14" s="41">
        <v>38114</v>
      </c>
      <c r="D14" s="41">
        <v>2513</v>
      </c>
      <c r="E14" s="41">
        <v>3</v>
      </c>
      <c r="F14" s="41">
        <f t="shared" si="1"/>
        <v>40630</v>
      </c>
      <c r="H14" s="35">
        <v>40848</v>
      </c>
      <c r="I14" s="41">
        <v>515509.62</v>
      </c>
      <c r="J14" s="41">
        <v>201898.88</v>
      </c>
      <c r="K14" s="41">
        <v>5601</v>
      </c>
      <c r="L14" s="41">
        <f t="shared" si="2"/>
        <v>723009.5</v>
      </c>
      <c r="R14" s="35">
        <v>40848</v>
      </c>
      <c r="S14" s="37">
        <f t="shared" si="0"/>
        <v>13.525466232880307</v>
      </c>
      <c r="T14" s="37">
        <f t="shared" si="0"/>
        <v>80.341774771189819</v>
      </c>
      <c r="U14" s="37">
        <f t="shared" si="0"/>
        <v>1867</v>
      </c>
      <c r="V14" s="37">
        <f t="shared" si="0"/>
        <v>17.794966773320208</v>
      </c>
      <c r="AI14" s="35">
        <v>40848</v>
      </c>
      <c r="AJ14" s="41"/>
      <c r="AK14" s="41"/>
      <c r="AL14" s="41"/>
      <c r="AM14" s="41"/>
      <c r="AO14" s="35">
        <v>40848</v>
      </c>
      <c r="AP14" s="41"/>
      <c r="AQ14" s="41"/>
      <c r="AR14" s="41"/>
      <c r="AS14" s="41"/>
    </row>
    <row r="15" spans="2:45" x14ac:dyDescent="0.3">
      <c r="B15" s="35">
        <v>40878</v>
      </c>
      <c r="C15" s="41">
        <v>38510</v>
      </c>
      <c r="D15" s="41">
        <v>2511</v>
      </c>
      <c r="E15" s="41">
        <v>3</v>
      </c>
      <c r="F15" s="41">
        <f t="shared" si="1"/>
        <v>41024</v>
      </c>
      <c r="H15" s="35">
        <v>40878</v>
      </c>
      <c r="I15" s="41">
        <v>521199.02</v>
      </c>
      <c r="J15" s="41">
        <v>203760.70000000007</v>
      </c>
      <c r="K15" s="41">
        <v>6381</v>
      </c>
      <c r="L15" s="41">
        <f t="shared" si="2"/>
        <v>731340.72000000009</v>
      </c>
      <c r="M15" s="41">
        <f>+SUM(I4:I15)</f>
        <v>5968710.6700000018</v>
      </c>
      <c r="N15" s="41">
        <f t="shared" ref="N15" si="3">+SUM(J4:J15)</f>
        <v>2332771.6</v>
      </c>
      <c r="O15" s="41">
        <f t="shared" ref="O15:P15" si="4">+SUM(K4:K15)</f>
        <v>218384</v>
      </c>
      <c r="P15" s="41">
        <f t="shared" si="4"/>
        <v>8519866.2700000014</v>
      </c>
      <c r="R15" s="35">
        <v>40878</v>
      </c>
      <c r="S15" s="37">
        <f t="shared" si="0"/>
        <v>13.534121526876136</v>
      </c>
      <c r="T15" s="37">
        <f t="shared" si="0"/>
        <v>81.147232178414995</v>
      </c>
      <c r="U15" s="37">
        <f t="shared" si="0"/>
        <v>2127</v>
      </c>
      <c r="V15" s="37">
        <f t="shared" si="0"/>
        <v>17.827143135725432</v>
      </c>
      <c r="W15" s="37">
        <f>+AVERAGE(S4:S15)</f>
        <v>13.151899628036519</v>
      </c>
      <c r="X15" s="37">
        <f>+AVERAGE(T4:T15)</f>
        <v>77.372968146958712</v>
      </c>
      <c r="Y15" s="37">
        <f>+AVERAGE(U4:U15)</f>
        <v>6066.2222222222226</v>
      </c>
      <c r="Z15" s="37">
        <f>+AVERAGE(V4:V15)</f>
        <v>17.603225162262781</v>
      </c>
      <c r="AI15" s="35">
        <v>40878</v>
      </c>
      <c r="AJ15" s="41">
        <f>+AVERAGE(I4:I15)</f>
        <v>497392.55583333346</v>
      </c>
      <c r="AK15" s="41">
        <f t="shared" ref="AK15:AM30" si="5">+AVERAGE(J4:J15)</f>
        <v>194397.63333333333</v>
      </c>
      <c r="AL15" s="41">
        <f t="shared" si="5"/>
        <v>18198.666666666668</v>
      </c>
      <c r="AM15" s="41">
        <f t="shared" si="5"/>
        <v>709988.85583333345</v>
      </c>
      <c r="AO15" s="35">
        <v>40878</v>
      </c>
      <c r="AP15" s="37">
        <f t="shared" ref="AP15:AS46" si="6">+AVERAGE(S4:S15)</f>
        <v>13.151899628036519</v>
      </c>
      <c r="AQ15" s="37">
        <f t="shared" si="6"/>
        <v>77.372968146958712</v>
      </c>
      <c r="AR15" s="37">
        <f t="shared" si="6"/>
        <v>6066.2222222222226</v>
      </c>
      <c r="AS15" s="37">
        <f t="shared" si="6"/>
        <v>17.603225162262781</v>
      </c>
    </row>
    <row r="16" spans="2:45" x14ac:dyDescent="0.3">
      <c r="B16" s="35">
        <v>40909</v>
      </c>
      <c r="C16" s="41">
        <v>38513</v>
      </c>
      <c r="D16" s="41">
        <v>2510</v>
      </c>
      <c r="E16" s="41">
        <v>3</v>
      </c>
      <c r="F16" s="41">
        <f t="shared" si="1"/>
        <v>41026</v>
      </c>
      <c r="H16" s="35">
        <v>40909</v>
      </c>
      <c r="I16" s="41">
        <v>593288.71</v>
      </c>
      <c r="J16" s="41">
        <v>229150.75</v>
      </c>
      <c r="K16" s="41">
        <v>9940</v>
      </c>
      <c r="L16" s="41">
        <f t="shared" si="2"/>
        <v>832379.46</v>
      </c>
      <c r="R16" s="35">
        <v>40909</v>
      </c>
      <c r="S16" s="37">
        <f t="shared" si="0"/>
        <v>15.404894710876846</v>
      </c>
      <c r="T16" s="37">
        <f t="shared" si="0"/>
        <v>91.295119521912355</v>
      </c>
      <c r="U16" s="37">
        <f t="shared" si="0"/>
        <v>3313.3333333333335</v>
      </c>
      <c r="V16" s="37">
        <f t="shared" si="0"/>
        <v>20.28907180812168</v>
      </c>
      <c r="AI16" s="35">
        <v>40909</v>
      </c>
      <c r="AJ16" s="41">
        <f t="shared" ref="AJ16:AM79" si="7">+AVERAGE(I5:I16)</f>
        <v>500643.52583333332</v>
      </c>
      <c r="AK16" s="41">
        <f t="shared" si="5"/>
        <v>197612.25000000003</v>
      </c>
      <c r="AL16" s="41">
        <f t="shared" si="5"/>
        <v>17869.25</v>
      </c>
      <c r="AM16" s="41">
        <f t="shared" si="5"/>
        <v>716125.02583333338</v>
      </c>
      <c r="AO16" s="35">
        <v>40909</v>
      </c>
      <c r="AP16" s="37">
        <f t="shared" si="6"/>
        <v>13.202170727275011</v>
      </c>
      <c r="AQ16" s="37">
        <f t="shared" si="6"/>
        <v>78.653691918539081</v>
      </c>
      <c r="AR16" s="37">
        <f t="shared" si="6"/>
        <v>5956.416666666667</v>
      </c>
      <c r="AS16" s="37">
        <f t="shared" si="6"/>
        <v>17.711679219345992</v>
      </c>
    </row>
    <row r="17" spans="2:45" x14ac:dyDescent="0.3">
      <c r="B17" s="35">
        <v>40940</v>
      </c>
      <c r="C17" s="41">
        <v>38656</v>
      </c>
      <c r="D17" s="41">
        <v>2514</v>
      </c>
      <c r="E17" s="41">
        <v>3</v>
      </c>
      <c r="F17" s="41">
        <f t="shared" si="1"/>
        <v>41173</v>
      </c>
      <c r="H17" s="35">
        <v>40940</v>
      </c>
      <c r="I17" s="41">
        <v>559458.63</v>
      </c>
      <c r="J17" s="41">
        <v>245895.90000000002</v>
      </c>
      <c r="K17" s="41">
        <v>13561</v>
      </c>
      <c r="L17" s="41">
        <f t="shared" si="2"/>
        <v>818915.53</v>
      </c>
      <c r="R17" s="35">
        <v>40940</v>
      </c>
      <c r="S17" s="37">
        <f t="shared" si="0"/>
        <v>14.472750155215232</v>
      </c>
      <c r="T17" s="37">
        <f t="shared" si="0"/>
        <v>97.810620525059676</v>
      </c>
      <c r="U17" s="37">
        <f t="shared" si="0"/>
        <v>4520.333333333333</v>
      </c>
      <c r="V17" s="37">
        <f t="shared" si="0"/>
        <v>19.889624996964031</v>
      </c>
      <c r="AI17" s="35">
        <v>40940</v>
      </c>
      <c r="AJ17" s="41">
        <f t="shared" si="7"/>
        <v>504051.51333333337</v>
      </c>
      <c r="AK17" s="41">
        <f t="shared" si="5"/>
        <v>201479.03416666668</v>
      </c>
      <c r="AL17" s="41">
        <f t="shared" si="5"/>
        <v>17402.75</v>
      </c>
      <c r="AM17" s="41">
        <f t="shared" si="5"/>
        <v>722933.29749999999</v>
      </c>
      <c r="AO17" s="35">
        <v>40940</v>
      </c>
      <c r="AP17" s="37">
        <f t="shared" si="6"/>
        <v>13.255717838156007</v>
      </c>
      <c r="AQ17" s="37">
        <f t="shared" si="6"/>
        <v>80.186527267495748</v>
      </c>
      <c r="AR17" s="37">
        <f t="shared" si="6"/>
        <v>5800.916666666667</v>
      </c>
      <c r="AS17" s="37">
        <f t="shared" si="6"/>
        <v>17.833664610765908</v>
      </c>
    </row>
    <row r="18" spans="2:45" x14ac:dyDescent="0.3">
      <c r="B18" s="35">
        <v>40969</v>
      </c>
      <c r="C18" s="41">
        <v>38855</v>
      </c>
      <c r="D18" s="41">
        <v>2549</v>
      </c>
      <c r="E18" s="41">
        <v>3</v>
      </c>
      <c r="F18" s="41">
        <f t="shared" si="1"/>
        <v>41407</v>
      </c>
      <c r="H18" s="35">
        <v>40969</v>
      </c>
      <c r="I18" s="41">
        <v>543395.61</v>
      </c>
      <c r="J18" s="41">
        <v>204839.94999999995</v>
      </c>
      <c r="K18" s="41">
        <v>9141</v>
      </c>
      <c r="L18" s="41">
        <f t="shared" si="2"/>
        <v>757376.55999999994</v>
      </c>
      <c r="R18" s="35">
        <v>40969</v>
      </c>
      <c r="S18" s="37">
        <f t="shared" si="0"/>
        <v>13.985217089177711</v>
      </c>
      <c r="T18" s="37">
        <f t="shared" si="0"/>
        <v>80.360906237740267</v>
      </c>
      <c r="U18" s="37">
        <f t="shared" si="0"/>
        <v>3047</v>
      </c>
      <c r="V18" s="37">
        <f t="shared" si="0"/>
        <v>18.291027121018185</v>
      </c>
      <c r="AI18" s="35">
        <v>40969</v>
      </c>
      <c r="AJ18" s="41">
        <f t="shared" si="7"/>
        <v>506883.60000000003</v>
      </c>
      <c r="AK18" s="41">
        <f t="shared" si="5"/>
        <v>201306.98333333331</v>
      </c>
      <c r="AL18" s="41">
        <f t="shared" si="5"/>
        <v>15696.583333333334</v>
      </c>
      <c r="AM18" s="41">
        <f t="shared" si="5"/>
        <v>723887.16666666663</v>
      </c>
      <c r="AO18" s="35">
        <v>40969</v>
      </c>
      <c r="AP18" s="37">
        <f t="shared" si="6"/>
        <v>13.290214806975662</v>
      </c>
      <c r="AQ18" s="37">
        <f t="shared" si="6"/>
        <v>80.016663851956309</v>
      </c>
      <c r="AR18" s="37">
        <f t="shared" si="6"/>
        <v>5232.1944444444443</v>
      </c>
      <c r="AS18" s="37">
        <f t="shared" si="6"/>
        <v>17.805835867937734</v>
      </c>
    </row>
    <row r="19" spans="2:45" x14ac:dyDescent="0.3">
      <c r="B19" s="35">
        <v>41000</v>
      </c>
      <c r="C19" s="41">
        <v>38869</v>
      </c>
      <c r="D19" s="41">
        <v>2550</v>
      </c>
      <c r="E19" s="41">
        <v>3</v>
      </c>
      <c r="F19" s="41">
        <f t="shared" si="1"/>
        <v>41422</v>
      </c>
      <c r="H19" s="35">
        <v>41000</v>
      </c>
      <c r="I19" s="41">
        <v>529969.21999999986</v>
      </c>
      <c r="J19" s="41">
        <v>198452.70999999996</v>
      </c>
      <c r="K19" s="41">
        <v>23069</v>
      </c>
      <c r="L19" s="41">
        <f t="shared" si="2"/>
        <v>751490.92999999982</v>
      </c>
      <c r="R19" s="35">
        <v>41000</v>
      </c>
      <c r="S19" s="37">
        <f t="shared" si="0"/>
        <v>13.63475314517996</v>
      </c>
      <c r="T19" s="37">
        <f t="shared" si="0"/>
        <v>77.824592156862735</v>
      </c>
      <c r="U19" s="37">
        <f t="shared" si="0"/>
        <v>7689.666666666667</v>
      </c>
      <c r="V19" s="37">
        <f t="shared" si="0"/>
        <v>18.142313987735982</v>
      </c>
      <c r="AI19" s="35">
        <v>41000</v>
      </c>
      <c r="AJ19" s="41">
        <f t="shared" si="7"/>
        <v>509296.57083333336</v>
      </c>
      <c r="AK19" s="41">
        <f t="shared" si="5"/>
        <v>201203.6516666667</v>
      </c>
      <c r="AL19" s="41">
        <f t="shared" si="5"/>
        <v>14851.916666666666</v>
      </c>
      <c r="AM19" s="41">
        <f t="shared" si="5"/>
        <v>725352.13916666666</v>
      </c>
      <c r="AO19" s="35">
        <v>41000</v>
      </c>
      <c r="AP19" s="37">
        <f t="shared" si="6"/>
        <v>13.314415181716598</v>
      </c>
      <c r="AQ19" s="37">
        <f t="shared" si="6"/>
        <v>79.877421730739457</v>
      </c>
      <c r="AR19" s="37">
        <f t="shared" si="6"/>
        <v>4950.6388888888896</v>
      </c>
      <c r="AS19" s="37">
        <f t="shared" si="6"/>
        <v>17.791003612880122</v>
      </c>
    </row>
    <row r="20" spans="2:45" x14ac:dyDescent="0.3">
      <c r="B20" s="35">
        <v>41030</v>
      </c>
      <c r="C20" s="41">
        <v>39045</v>
      </c>
      <c r="D20" s="41">
        <v>2551</v>
      </c>
      <c r="E20" s="41">
        <v>3</v>
      </c>
      <c r="F20" s="41">
        <f t="shared" si="1"/>
        <v>41599</v>
      </c>
      <c r="H20" s="35">
        <v>41030</v>
      </c>
      <c r="I20" s="41">
        <v>493692.35000000003</v>
      </c>
      <c r="J20" s="41">
        <v>193745.41999999998</v>
      </c>
      <c r="K20" s="41">
        <v>31874</v>
      </c>
      <c r="L20" s="41">
        <f t="shared" si="2"/>
        <v>719311.77</v>
      </c>
      <c r="R20" s="35">
        <v>41030</v>
      </c>
      <c r="S20" s="37">
        <f t="shared" ref="S20:V35" si="8">+I20/C20</f>
        <v>12.644188756562942</v>
      </c>
      <c r="T20" s="37">
        <f t="shared" si="8"/>
        <v>75.948812230497836</v>
      </c>
      <c r="U20" s="37">
        <f t="shared" si="8"/>
        <v>10624.666666666666</v>
      </c>
      <c r="V20" s="37">
        <f t="shared" si="8"/>
        <v>17.291563979903362</v>
      </c>
      <c r="AI20" s="35">
        <v>41030</v>
      </c>
      <c r="AJ20" s="41">
        <f t="shared" si="7"/>
        <v>509849.58916666667</v>
      </c>
      <c r="AK20" s="41">
        <f t="shared" si="5"/>
        <v>200706.61333333337</v>
      </c>
      <c r="AL20" s="41">
        <f t="shared" si="5"/>
        <v>15328.75</v>
      </c>
      <c r="AM20" s="41">
        <f t="shared" si="5"/>
        <v>725884.95250000001</v>
      </c>
      <c r="AO20" s="35">
        <v>41030</v>
      </c>
      <c r="AP20" s="37">
        <f t="shared" si="6"/>
        <v>13.293032397365444</v>
      </c>
      <c r="AQ20" s="37">
        <f t="shared" si="6"/>
        <v>79.586564993384357</v>
      </c>
      <c r="AR20" s="37">
        <f t="shared" si="6"/>
        <v>5109.583333333333</v>
      </c>
      <c r="AS20" s="37">
        <f t="shared" si="6"/>
        <v>17.756716249423139</v>
      </c>
    </row>
    <row r="21" spans="2:45" x14ac:dyDescent="0.3">
      <c r="B21" s="35">
        <v>41061</v>
      </c>
      <c r="C21" s="41">
        <v>39102</v>
      </c>
      <c r="D21" s="41">
        <v>2551</v>
      </c>
      <c r="E21" s="41">
        <v>5</v>
      </c>
      <c r="F21" s="41">
        <f t="shared" si="1"/>
        <v>41658</v>
      </c>
      <c r="H21" s="35">
        <v>41061</v>
      </c>
      <c r="I21" s="41">
        <v>496090.46</v>
      </c>
      <c r="J21" s="41">
        <v>190390.12000000005</v>
      </c>
      <c r="K21" s="41">
        <v>21514</v>
      </c>
      <c r="L21" s="41">
        <f t="shared" si="2"/>
        <v>707994.58000000007</v>
      </c>
      <c r="R21" s="35">
        <v>41061</v>
      </c>
      <c r="S21" s="37">
        <f t="shared" si="8"/>
        <v>12.687086594036112</v>
      </c>
      <c r="T21" s="37">
        <f t="shared" si="8"/>
        <v>74.633524108192887</v>
      </c>
      <c r="U21" s="37">
        <f t="shared" si="8"/>
        <v>4302.8</v>
      </c>
      <c r="V21" s="37">
        <f t="shared" si="8"/>
        <v>16.995404964232563</v>
      </c>
      <c r="AI21" s="35">
        <v>41061</v>
      </c>
      <c r="AJ21" s="41">
        <f t="shared" si="7"/>
        <v>511542.89583333326</v>
      </c>
      <c r="AK21" s="41">
        <f t="shared" si="5"/>
        <v>200717.52333333335</v>
      </c>
      <c r="AL21" s="41">
        <f t="shared" si="5"/>
        <v>13808.75</v>
      </c>
      <c r="AM21" s="41">
        <f t="shared" si="5"/>
        <v>726069.16916666657</v>
      </c>
      <c r="AO21" s="35">
        <v>41061</v>
      </c>
      <c r="AP21" s="37">
        <f t="shared" si="6"/>
        <v>13.302382516931445</v>
      </c>
      <c r="AQ21" s="37">
        <f t="shared" si="6"/>
        <v>79.499369276333084</v>
      </c>
      <c r="AR21" s="37">
        <f t="shared" si="6"/>
        <v>4363.8722222222214</v>
      </c>
      <c r="AS21" s="37">
        <f t="shared" si="6"/>
        <v>17.715443204544556</v>
      </c>
    </row>
    <row r="22" spans="2:45" x14ac:dyDescent="0.3">
      <c r="B22" s="35">
        <v>41091</v>
      </c>
      <c r="C22" s="41">
        <v>39105</v>
      </c>
      <c r="D22" s="41">
        <v>2553</v>
      </c>
      <c r="E22" s="41">
        <v>5</v>
      </c>
      <c r="F22" s="41">
        <f t="shared" si="1"/>
        <v>41663</v>
      </c>
      <c r="H22" s="35">
        <v>41091</v>
      </c>
      <c r="I22" s="41">
        <v>480578.30999999994</v>
      </c>
      <c r="J22" s="41">
        <v>186932.14</v>
      </c>
      <c r="K22" s="41">
        <v>5532</v>
      </c>
      <c r="L22" s="41">
        <f t="shared" si="2"/>
        <v>673042.45</v>
      </c>
      <c r="R22" s="35">
        <v>41091</v>
      </c>
      <c r="S22" s="37">
        <f t="shared" si="8"/>
        <v>12.289433831990792</v>
      </c>
      <c r="T22" s="37">
        <f t="shared" si="8"/>
        <v>73.220579710144932</v>
      </c>
      <c r="U22" s="37">
        <f t="shared" si="8"/>
        <v>1106.4000000000001</v>
      </c>
      <c r="V22" s="37">
        <f t="shared" si="8"/>
        <v>16.154440390754385</v>
      </c>
      <c r="AI22" s="35">
        <v>41091</v>
      </c>
      <c r="AJ22" s="41">
        <f t="shared" si="7"/>
        <v>511612.73666666658</v>
      </c>
      <c r="AK22" s="41">
        <f t="shared" si="5"/>
        <v>200680.71666666667</v>
      </c>
      <c r="AL22" s="41">
        <f t="shared" si="5"/>
        <v>12403.583333333334</v>
      </c>
      <c r="AM22" s="41">
        <f t="shared" si="5"/>
        <v>724697.03666666662</v>
      </c>
      <c r="AO22" s="35">
        <v>41091</v>
      </c>
      <c r="AP22" s="37">
        <f t="shared" si="6"/>
        <v>13.269907884299002</v>
      </c>
      <c r="AQ22" s="37">
        <f t="shared" si="6"/>
        <v>79.385126847719889</v>
      </c>
      <c r="AR22" s="37">
        <f t="shared" si="6"/>
        <v>3834.0166666666669</v>
      </c>
      <c r="AS22" s="37">
        <f t="shared" si="6"/>
        <v>17.637702197588521</v>
      </c>
    </row>
    <row r="23" spans="2:45" x14ac:dyDescent="0.3">
      <c r="B23" s="35">
        <v>41122</v>
      </c>
      <c r="C23" s="41">
        <v>39103</v>
      </c>
      <c r="D23" s="41">
        <v>2546</v>
      </c>
      <c r="E23" s="41">
        <v>5</v>
      </c>
      <c r="F23" s="41">
        <f t="shared" si="1"/>
        <v>41654</v>
      </c>
      <c r="H23" s="35">
        <v>41122</v>
      </c>
      <c r="I23" s="41">
        <v>468798.40999999992</v>
      </c>
      <c r="J23" s="41">
        <v>177022.17999999993</v>
      </c>
      <c r="K23" s="41">
        <v>7274</v>
      </c>
      <c r="L23" s="41">
        <f t="shared" si="2"/>
        <v>653094.58999999985</v>
      </c>
      <c r="R23" s="35">
        <v>41122</v>
      </c>
      <c r="S23" s="37">
        <f t="shared" si="8"/>
        <v>11.988809298519293</v>
      </c>
      <c r="T23" s="37">
        <f t="shared" si="8"/>
        <v>69.529528672427318</v>
      </c>
      <c r="U23" s="37">
        <f t="shared" si="8"/>
        <v>1454.8</v>
      </c>
      <c r="V23" s="37">
        <f t="shared" si="8"/>
        <v>15.679036587122482</v>
      </c>
      <c r="W23" s="81">
        <f>+AVERAGE(S12:S23)</f>
        <v>13.273699558660487</v>
      </c>
      <c r="X23" s="81">
        <f>+AVERAGE(T12:T23)</f>
        <v>78.993520346874035</v>
      </c>
      <c r="Y23" s="81">
        <f>+AVERAGE(U12:U23)</f>
        <v>3651.8888888888891</v>
      </c>
      <c r="Z23" s="81">
        <f>+AVERAGE(V12:V23)</f>
        <v>17.603329932766595</v>
      </c>
      <c r="AI23" s="35">
        <v>41122</v>
      </c>
      <c r="AJ23" s="41">
        <f t="shared" si="7"/>
        <v>513003.10666666663</v>
      </c>
      <c r="AK23" s="41">
        <f t="shared" si="5"/>
        <v>199881.62999999998</v>
      </c>
      <c r="AL23" s="41">
        <f t="shared" si="5"/>
        <v>12099.666666666666</v>
      </c>
      <c r="AM23" s="41">
        <f t="shared" si="5"/>
        <v>724984.40333333332</v>
      </c>
      <c r="AO23" s="35">
        <v>41122</v>
      </c>
      <c r="AP23" s="37">
        <f t="shared" si="6"/>
        <v>13.273699558660487</v>
      </c>
      <c r="AQ23" s="37">
        <f t="shared" si="6"/>
        <v>78.993520346874035</v>
      </c>
      <c r="AR23" s="37">
        <f t="shared" si="6"/>
        <v>3651.8888888888891</v>
      </c>
      <c r="AS23" s="37">
        <f t="shared" si="6"/>
        <v>17.603329932766595</v>
      </c>
    </row>
    <row r="24" spans="2:45" x14ac:dyDescent="0.3">
      <c r="B24" s="35">
        <v>41153</v>
      </c>
      <c r="C24" s="41">
        <v>39126</v>
      </c>
      <c r="D24" s="41">
        <v>2543</v>
      </c>
      <c r="E24" s="41">
        <v>5</v>
      </c>
      <c r="F24" s="41">
        <f t="shared" si="1"/>
        <v>41674</v>
      </c>
      <c r="H24" s="35">
        <v>41153</v>
      </c>
      <c r="I24" s="41">
        <v>487798.82</v>
      </c>
      <c r="J24" s="41">
        <v>184902.60000000003</v>
      </c>
      <c r="K24" s="41">
        <v>5849</v>
      </c>
      <c r="L24" s="41">
        <f t="shared" si="2"/>
        <v>678550.42</v>
      </c>
      <c r="R24" s="35">
        <v>41153</v>
      </c>
      <c r="S24" s="37">
        <f t="shared" si="8"/>
        <v>12.467382814496755</v>
      </c>
      <c r="T24" s="37">
        <f t="shared" si="8"/>
        <v>72.710420762878499</v>
      </c>
      <c r="U24" s="37">
        <f t="shared" si="8"/>
        <v>1169.8</v>
      </c>
      <c r="V24" s="37">
        <f t="shared" si="8"/>
        <v>16.28234438738782</v>
      </c>
      <c r="AI24" s="35">
        <v>41153</v>
      </c>
      <c r="AJ24" s="41">
        <f t="shared" si="7"/>
        <v>514552.6966666666</v>
      </c>
      <c r="AK24" s="41">
        <f t="shared" si="5"/>
        <v>200331.73916666664</v>
      </c>
      <c r="AL24" s="41">
        <f t="shared" si="5"/>
        <v>12079.666666666666</v>
      </c>
      <c r="AM24" s="41">
        <f t="shared" si="5"/>
        <v>726964.10250000004</v>
      </c>
      <c r="AO24" s="35">
        <v>41153</v>
      </c>
      <c r="AP24" s="37">
        <f t="shared" si="6"/>
        <v>13.28325912941362</v>
      </c>
      <c r="AQ24" s="37">
        <f t="shared" si="6"/>
        <v>79.102666057490467</v>
      </c>
      <c r="AR24" s="37">
        <f t="shared" si="6"/>
        <v>3580.233333333334</v>
      </c>
      <c r="AS24" s="37">
        <f t="shared" si="6"/>
        <v>17.612912412280668</v>
      </c>
    </row>
    <row r="25" spans="2:45" x14ac:dyDescent="0.3">
      <c r="B25" s="35">
        <v>41183</v>
      </c>
      <c r="C25" s="41">
        <v>39396</v>
      </c>
      <c r="D25" s="41">
        <v>2543</v>
      </c>
      <c r="E25" s="41">
        <v>5</v>
      </c>
      <c r="F25" s="41">
        <f t="shared" si="1"/>
        <v>41944</v>
      </c>
      <c r="H25" s="35">
        <v>41183</v>
      </c>
      <c r="I25" s="41">
        <v>503249.02</v>
      </c>
      <c r="J25" s="41">
        <v>179233.10000000009</v>
      </c>
      <c r="K25" s="41">
        <v>7306</v>
      </c>
      <c r="L25" s="41">
        <f t="shared" si="2"/>
        <v>689788.12000000011</v>
      </c>
      <c r="R25" s="35">
        <v>41183</v>
      </c>
      <c r="S25" s="37">
        <f t="shared" si="8"/>
        <v>12.774114630926999</v>
      </c>
      <c r="T25" s="37">
        <f t="shared" si="8"/>
        <v>70.480967361384231</v>
      </c>
      <c r="U25" s="37">
        <f t="shared" si="8"/>
        <v>1461.2</v>
      </c>
      <c r="V25" s="37">
        <f t="shared" si="8"/>
        <v>16.445453938584784</v>
      </c>
      <c r="AI25" s="35">
        <v>41183</v>
      </c>
      <c r="AJ25" s="41">
        <f t="shared" si="7"/>
        <v>516085.68166666664</v>
      </c>
      <c r="AK25" s="41">
        <f t="shared" si="5"/>
        <v>199685.37083333335</v>
      </c>
      <c r="AL25" s="41">
        <f t="shared" si="5"/>
        <v>12253.5</v>
      </c>
      <c r="AM25" s="41">
        <f t="shared" si="5"/>
        <v>728024.55250000011</v>
      </c>
      <c r="AO25" s="35">
        <v>41183</v>
      </c>
      <c r="AP25" s="37">
        <f t="shared" si="6"/>
        <v>13.284018232228256</v>
      </c>
      <c r="AQ25" s="37">
        <f t="shared" si="6"/>
        <v>78.77533985305881</v>
      </c>
      <c r="AR25" s="37">
        <f t="shared" si="6"/>
        <v>3557.0000000000005</v>
      </c>
      <c r="AS25" s="37">
        <f t="shared" si="6"/>
        <v>17.590199339239245</v>
      </c>
    </row>
    <row r="26" spans="2:45" x14ac:dyDescent="0.3">
      <c r="B26" s="35">
        <v>41214</v>
      </c>
      <c r="C26" s="41">
        <v>39396</v>
      </c>
      <c r="D26" s="41">
        <v>2544</v>
      </c>
      <c r="E26" s="41">
        <v>5</v>
      </c>
      <c r="F26" s="41">
        <f t="shared" si="1"/>
        <v>41945</v>
      </c>
      <c r="H26" s="35">
        <v>41214</v>
      </c>
      <c r="I26" s="41">
        <v>531569.24</v>
      </c>
      <c r="J26" s="41">
        <v>190928.71999999997</v>
      </c>
      <c r="K26" s="41">
        <v>7761</v>
      </c>
      <c r="L26" s="41">
        <f t="shared" si="2"/>
        <v>730258.96</v>
      </c>
      <c r="R26" s="35">
        <v>41214</v>
      </c>
      <c r="S26" s="37">
        <f t="shared" si="8"/>
        <v>13.492974921311808</v>
      </c>
      <c r="T26" s="37">
        <f t="shared" si="8"/>
        <v>75.050597484276722</v>
      </c>
      <c r="U26" s="37">
        <f t="shared" si="8"/>
        <v>1552.2</v>
      </c>
      <c r="V26" s="37">
        <f t="shared" si="8"/>
        <v>17.40991679580403</v>
      </c>
      <c r="AI26" s="35">
        <v>41214</v>
      </c>
      <c r="AJ26" s="41">
        <f t="shared" si="7"/>
        <v>517423.9833333334</v>
      </c>
      <c r="AK26" s="41">
        <f t="shared" si="5"/>
        <v>198771.19083333333</v>
      </c>
      <c r="AL26" s="41">
        <f t="shared" si="5"/>
        <v>12433.5</v>
      </c>
      <c r="AM26" s="41">
        <f t="shared" si="5"/>
        <v>728628.67416666669</v>
      </c>
      <c r="AO26" s="35">
        <v>41214</v>
      </c>
      <c r="AP26" s="37">
        <f t="shared" si="6"/>
        <v>13.28131062293088</v>
      </c>
      <c r="AQ26" s="37">
        <f t="shared" si="6"/>
        <v>78.334408412482688</v>
      </c>
      <c r="AR26" s="37">
        <f t="shared" si="6"/>
        <v>3530.7666666666669</v>
      </c>
      <c r="AS26" s="37">
        <f t="shared" si="6"/>
        <v>17.558111841112897</v>
      </c>
    </row>
    <row r="27" spans="2:45" x14ac:dyDescent="0.3">
      <c r="B27" s="35">
        <v>41244</v>
      </c>
      <c r="C27" s="41">
        <v>39509</v>
      </c>
      <c r="D27" s="41">
        <v>2544</v>
      </c>
      <c r="E27" s="41">
        <v>5</v>
      </c>
      <c r="F27" s="41">
        <f t="shared" si="1"/>
        <v>42058</v>
      </c>
      <c r="H27" s="35">
        <v>41244</v>
      </c>
      <c r="I27" s="41">
        <v>530811.23</v>
      </c>
      <c r="J27" s="41">
        <v>196423.68000000005</v>
      </c>
      <c r="K27" s="41">
        <v>15578</v>
      </c>
      <c r="L27" s="41">
        <f t="shared" si="2"/>
        <v>742812.91</v>
      </c>
      <c r="M27" s="41">
        <f>+SUM(I16:I27)</f>
        <v>6218700.0099999998</v>
      </c>
      <c r="N27" s="41">
        <f t="shared" ref="N27:P27" si="9">+SUM(J16:J27)</f>
        <v>2377917.2700000005</v>
      </c>
      <c r="O27" s="41">
        <f t="shared" si="9"/>
        <v>158399</v>
      </c>
      <c r="P27" s="41">
        <f t="shared" si="9"/>
        <v>8755016.2799999993</v>
      </c>
      <c r="R27" s="35">
        <v>41244</v>
      </c>
      <c r="S27" s="37">
        <f t="shared" si="8"/>
        <v>13.435197803032221</v>
      </c>
      <c r="T27" s="37">
        <f t="shared" si="8"/>
        <v>77.210566037735873</v>
      </c>
      <c r="U27" s="37">
        <f t="shared" si="8"/>
        <v>3115.6</v>
      </c>
      <c r="V27" s="37">
        <f t="shared" si="8"/>
        <v>17.661631794188978</v>
      </c>
      <c r="W27" s="37">
        <f>+AVERAGE(S16:S27)</f>
        <v>13.273066979277223</v>
      </c>
      <c r="X27" s="37">
        <f>+AVERAGE(T16:T27)</f>
        <v>78.006352900759452</v>
      </c>
      <c r="Y27" s="37">
        <f>+AVERAGE(U16:U27)</f>
        <v>3613.15</v>
      </c>
      <c r="Z27" s="37">
        <f>+AVERAGE(V16:V27)</f>
        <v>17.544319229318191</v>
      </c>
      <c r="AI27" s="35">
        <v>41244</v>
      </c>
      <c r="AJ27" s="41">
        <f t="shared" si="7"/>
        <v>518225.0008333333</v>
      </c>
      <c r="AK27" s="41">
        <f t="shared" si="5"/>
        <v>198159.77250000005</v>
      </c>
      <c r="AL27" s="41">
        <f t="shared" si="5"/>
        <v>13199.916666666666</v>
      </c>
      <c r="AM27" s="41">
        <f t="shared" si="5"/>
        <v>729584.69</v>
      </c>
      <c r="AO27" s="35">
        <v>41244</v>
      </c>
      <c r="AP27" s="37">
        <f t="shared" si="6"/>
        <v>13.273066979277223</v>
      </c>
      <c r="AQ27" s="37">
        <f t="shared" si="6"/>
        <v>78.006352900759452</v>
      </c>
      <c r="AR27" s="37">
        <f t="shared" si="6"/>
        <v>3613.15</v>
      </c>
      <c r="AS27" s="37">
        <f t="shared" si="6"/>
        <v>17.544319229318191</v>
      </c>
    </row>
    <row r="28" spans="2:45" x14ac:dyDescent="0.3">
      <c r="B28" s="35">
        <v>41275</v>
      </c>
      <c r="C28" s="41">
        <v>39920</v>
      </c>
      <c r="D28" s="41">
        <v>2544</v>
      </c>
      <c r="E28" s="41">
        <v>6</v>
      </c>
      <c r="F28" s="41">
        <f t="shared" si="1"/>
        <v>42470</v>
      </c>
      <c r="H28" s="35">
        <v>41275</v>
      </c>
      <c r="I28" s="41">
        <v>551556.28</v>
      </c>
      <c r="J28" s="41">
        <v>195919.65000000002</v>
      </c>
      <c r="K28" s="41">
        <v>25099</v>
      </c>
      <c r="L28" s="41">
        <f t="shared" si="2"/>
        <v>772574.93</v>
      </c>
      <c r="R28" s="35">
        <v>41275</v>
      </c>
      <c r="S28" s="37">
        <f t="shared" si="8"/>
        <v>13.816540080160321</v>
      </c>
      <c r="T28" s="37">
        <f t="shared" si="8"/>
        <v>77.012441037735854</v>
      </c>
      <c r="U28" s="37">
        <f t="shared" si="8"/>
        <v>4183.166666666667</v>
      </c>
      <c r="V28" s="37">
        <f t="shared" si="8"/>
        <v>18.191074405462683</v>
      </c>
      <c r="AI28" s="35">
        <v>41275</v>
      </c>
      <c r="AJ28" s="41">
        <f t="shared" si="7"/>
        <v>514747.2983333334</v>
      </c>
      <c r="AK28" s="41">
        <f t="shared" si="5"/>
        <v>195390.51416666669</v>
      </c>
      <c r="AL28" s="41">
        <f t="shared" si="5"/>
        <v>14463.166666666666</v>
      </c>
      <c r="AM28" s="41">
        <f t="shared" si="5"/>
        <v>724600.97916666663</v>
      </c>
      <c r="AO28" s="35">
        <v>41275</v>
      </c>
      <c r="AP28" s="37">
        <f t="shared" si="6"/>
        <v>13.140704093384178</v>
      </c>
      <c r="AQ28" s="37">
        <f t="shared" si="6"/>
        <v>76.816129693744742</v>
      </c>
      <c r="AR28" s="37">
        <f t="shared" si="6"/>
        <v>3685.6361111111105</v>
      </c>
      <c r="AS28" s="37">
        <f t="shared" si="6"/>
        <v>17.369486112429943</v>
      </c>
    </row>
    <row r="29" spans="2:45" x14ac:dyDescent="0.3">
      <c r="B29" s="35">
        <v>41306</v>
      </c>
      <c r="C29" s="41">
        <v>39920</v>
      </c>
      <c r="D29" s="41">
        <v>2544</v>
      </c>
      <c r="E29" s="41">
        <v>6</v>
      </c>
      <c r="F29" s="41">
        <f t="shared" si="1"/>
        <v>42470</v>
      </c>
      <c r="H29" s="35">
        <v>41306</v>
      </c>
      <c r="I29" s="41">
        <v>610517.38</v>
      </c>
      <c r="J29" s="41">
        <v>215055.49</v>
      </c>
      <c r="K29" s="41">
        <v>14875</v>
      </c>
      <c r="L29" s="41">
        <f t="shared" si="2"/>
        <v>840447.87</v>
      </c>
      <c r="R29" s="35">
        <v>41306</v>
      </c>
      <c r="S29" s="37">
        <f t="shared" si="8"/>
        <v>15.293521543086172</v>
      </c>
      <c r="T29" s="37">
        <f t="shared" si="8"/>
        <v>84.534390723270434</v>
      </c>
      <c r="U29" s="37">
        <f t="shared" si="8"/>
        <v>2479.1666666666665</v>
      </c>
      <c r="V29" s="37">
        <f t="shared" si="8"/>
        <v>19.789212856133741</v>
      </c>
      <c r="AI29" s="35">
        <v>41306</v>
      </c>
      <c r="AJ29" s="41">
        <f t="shared" si="7"/>
        <v>519002.19416666665</v>
      </c>
      <c r="AK29" s="41">
        <f t="shared" si="5"/>
        <v>192820.47999999998</v>
      </c>
      <c r="AL29" s="41">
        <f t="shared" si="5"/>
        <v>14572.666666666666</v>
      </c>
      <c r="AM29" s="41">
        <f t="shared" si="5"/>
        <v>726395.34083333332</v>
      </c>
      <c r="AO29" s="35">
        <v>41306</v>
      </c>
      <c r="AP29" s="37">
        <f t="shared" si="6"/>
        <v>13.209101709040089</v>
      </c>
      <c r="AQ29" s="37">
        <f t="shared" si="6"/>
        <v>75.709777210262317</v>
      </c>
      <c r="AR29" s="37">
        <f t="shared" si="6"/>
        <v>3515.5388888888888</v>
      </c>
      <c r="AS29" s="37">
        <f t="shared" si="6"/>
        <v>17.361118434027414</v>
      </c>
    </row>
    <row r="30" spans="2:45" x14ac:dyDescent="0.3">
      <c r="B30" s="35">
        <v>41334</v>
      </c>
      <c r="C30" s="41">
        <v>40119</v>
      </c>
      <c r="D30" s="41">
        <v>2545</v>
      </c>
      <c r="E30" s="41">
        <v>6</v>
      </c>
      <c r="F30" s="41">
        <f t="shared" si="1"/>
        <v>42670</v>
      </c>
      <c r="H30" s="35">
        <v>41334</v>
      </c>
      <c r="I30" s="41">
        <v>535312.28999999992</v>
      </c>
      <c r="J30" s="41">
        <v>206102.70999999996</v>
      </c>
      <c r="K30" s="41">
        <v>12540</v>
      </c>
      <c r="L30" s="41">
        <f t="shared" si="2"/>
        <v>753954.99999999988</v>
      </c>
      <c r="R30" s="35">
        <v>41334</v>
      </c>
      <c r="S30" s="37">
        <f t="shared" si="8"/>
        <v>13.343111493307408</v>
      </c>
      <c r="T30" s="37">
        <f t="shared" si="8"/>
        <v>80.983383104125721</v>
      </c>
      <c r="U30" s="37">
        <f t="shared" si="8"/>
        <v>2090</v>
      </c>
      <c r="V30" s="37">
        <f t="shared" si="8"/>
        <v>17.669439887508787</v>
      </c>
      <c r="AI30" s="35">
        <v>41334</v>
      </c>
      <c r="AJ30" s="41">
        <f t="shared" si="7"/>
        <v>518328.58416666673</v>
      </c>
      <c r="AK30" s="41">
        <f t="shared" si="5"/>
        <v>192925.70999999996</v>
      </c>
      <c r="AL30" s="41">
        <f t="shared" si="5"/>
        <v>14855.916666666666</v>
      </c>
      <c r="AM30" s="41">
        <f t="shared" si="5"/>
        <v>726110.21083333332</v>
      </c>
      <c r="AO30" s="35">
        <v>41334</v>
      </c>
      <c r="AP30" s="37">
        <f t="shared" si="6"/>
        <v>13.155592909384232</v>
      </c>
      <c r="AQ30" s="37">
        <f t="shared" si="6"/>
        <v>75.761650282461076</v>
      </c>
      <c r="AR30" s="37">
        <f t="shared" si="6"/>
        <v>3435.7888888888883</v>
      </c>
      <c r="AS30" s="37">
        <f t="shared" si="6"/>
        <v>17.309319497901633</v>
      </c>
    </row>
    <row r="31" spans="2:45" x14ac:dyDescent="0.3">
      <c r="B31" s="35">
        <v>41365</v>
      </c>
      <c r="C31" s="41">
        <v>40224</v>
      </c>
      <c r="D31" s="41">
        <v>2544</v>
      </c>
      <c r="E31" s="41">
        <v>6</v>
      </c>
      <c r="F31" s="41">
        <f t="shared" si="1"/>
        <v>42774</v>
      </c>
      <c r="H31" s="35">
        <v>41365</v>
      </c>
      <c r="I31" s="41">
        <v>524154.02</v>
      </c>
      <c r="J31" s="41">
        <v>196652.43999999994</v>
      </c>
      <c r="K31" s="41">
        <v>17220</v>
      </c>
      <c r="L31" s="41">
        <f t="shared" si="2"/>
        <v>738026.46</v>
      </c>
      <c r="R31" s="35">
        <v>41365</v>
      </c>
      <c r="S31" s="37">
        <f t="shared" si="8"/>
        <v>13.030877585521083</v>
      </c>
      <c r="T31" s="37">
        <f t="shared" si="8"/>
        <v>77.300487421383622</v>
      </c>
      <c r="U31" s="37">
        <f t="shared" si="8"/>
        <v>2870</v>
      </c>
      <c r="V31" s="37">
        <f t="shared" si="8"/>
        <v>17.254090335250385</v>
      </c>
      <c r="AI31" s="35">
        <v>41365</v>
      </c>
      <c r="AJ31" s="41">
        <f t="shared" si="7"/>
        <v>517843.98416666669</v>
      </c>
      <c r="AK31" s="41">
        <f t="shared" si="7"/>
        <v>192775.68749999997</v>
      </c>
      <c r="AL31" s="41">
        <f t="shared" si="7"/>
        <v>14368.5</v>
      </c>
      <c r="AM31" s="41">
        <f t="shared" si="7"/>
        <v>724988.17166666652</v>
      </c>
      <c r="AO31" s="35">
        <v>41365</v>
      </c>
      <c r="AP31" s="37">
        <f t="shared" si="6"/>
        <v>13.105269946079327</v>
      </c>
      <c r="AQ31" s="37">
        <f t="shared" si="6"/>
        <v>75.717974887837826</v>
      </c>
      <c r="AR31" s="37">
        <f t="shared" si="6"/>
        <v>3034.15</v>
      </c>
      <c r="AS31" s="37">
        <f t="shared" si="6"/>
        <v>17.235300860194503</v>
      </c>
    </row>
    <row r="32" spans="2:45" x14ac:dyDescent="0.3">
      <c r="B32" s="35">
        <v>41395</v>
      </c>
      <c r="C32" s="41">
        <v>40288</v>
      </c>
      <c r="D32" s="41">
        <v>2540</v>
      </c>
      <c r="E32" s="41">
        <v>6</v>
      </c>
      <c r="F32" s="41">
        <f t="shared" si="1"/>
        <v>42834</v>
      </c>
      <c r="H32" s="35">
        <v>41395</v>
      </c>
      <c r="I32" s="41">
        <v>527241.04999999993</v>
      </c>
      <c r="J32" s="41">
        <v>208846.05000000005</v>
      </c>
      <c r="K32" s="41">
        <v>14038</v>
      </c>
      <c r="L32" s="41">
        <f t="shared" si="2"/>
        <v>750125.1</v>
      </c>
      <c r="R32" s="35">
        <v>41395</v>
      </c>
      <c r="S32" s="37">
        <f t="shared" si="8"/>
        <v>13.086801280778394</v>
      </c>
      <c r="T32" s="37">
        <f t="shared" si="8"/>
        <v>82.222854330708685</v>
      </c>
      <c r="U32" s="37">
        <f t="shared" si="8"/>
        <v>2339.6666666666665</v>
      </c>
      <c r="V32" s="37">
        <f t="shared" si="8"/>
        <v>17.512375682868747</v>
      </c>
      <c r="AI32" s="35">
        <v>41395</v>
      </c>
      <c r="AJ32" s="41">
        <f t="shared" si="7"/>
        <v>520639.70916666655</v>
      </c>
      <c r="AK32" s="41">
        <f t="shared" si="7"/>
        <v>194034.07333333333</v>
      </c>
      <c r="AL32" s="41">
        <f t="shared" si="7"/>
        <v>12882.166666666666</v>
      </c>
      <c r="AM32" s="41">
        <f t="shared" si="7"/>
        <v>727555.94916666672</v>
      </c>
      <c r="AO32" s="35">
        <v>41395</v>
      </c>
      <c r="AP32" s="37">
        <f t="shared" si="6"/>
        <v>13.142154323097282</v>
      </c>
      <c r="AQ32" s="37">
        <f t="shared" si="6"/>
        <v>76.240811729522065</v>
      </c>
      <c r="AR32" s="37">
        <f t="shared" si="6"/>
        <v>2343.733333333334</v>
      </c>
      <c r="AS32" s="37">
        <f t="shared" si="6"/>
        <v>17.253701835441614</v>
      </c>
    </row>
    <row r="33" spans="1:45" x14ac:dyDescent="0.3">
      <c r="B33" s="35">
        <v>41426</v>
      </c>
      <c r="C33" s="41">
        <v>40298</v>
      </c>
      <c r="D33" s="41">
        <v>2547</v>
      </c>
      <c r="E33" s="41">
        <v>6</v>
      </c>
      <c r="F33" s="41">
        <f t="shared" si="1"/>
        <v>42851</v>
      </c>
      <c r="H33" s="35">
        <v>41426</v>
      </c>
      <c r="I33" s="41">
        <v>510523.8000000001</v>
      </c>
      <c r="J33" s="41">
        <v>202335.73000000004</v>
      </c>
      <c r="K33" s="41">
        <v>31610</v>
      </c>
      <c r="L33" s="41">
        <f t="shared" si="2"/>
        <v>744469.53000000014</v>
      </c>
      <c r="R33" s="35">
        <v>41426</v>
      </c>
      <c r="S33" s="37">
        <f t="shared" si="8"/>
        <v>12.668713087498141</v>
      </c>
      <c r="T33" s="37">
        <f t="shared" si="8"/>
        <v>79.440804868472725</v>
      </c>
      <c r="U33" s="37">
        <f t="shared" si="8"/>
        <v>5268.333333333333</v>
      </c>
      <c r="V33" s="37">
        <f t="shared" si="8"/>
        <v>17.373445893911462</v>
      </c>
      <c r="AI33" s="35">
        <v>41426</v>
      </c>
      <c r="AJ33" s="41">
        <f t="shared" si="7"/>
        <v>521842.48749999999</v>
      </c>
      <c r="AK33" s="41">
        <f t="shared" si="7"/>
        <v>195029.5408333333</v>
      </c>
      <c r="AL33" s="41">
        <f t="shared" si="7"/>
        <v>13723.5</v>
      </c>
      <c r="AM33" s="41">
        <f t="shared" si="7"/>
        <v>730595.52833333332</v>
      </c>
      <c r="AO33" s="35">
        <v>41426</v>
      </c>
      <c r="AP33" s="37">
        <f t="shared" si="6"/>
        <v>13.140623197552449</v>
      </c>
      <c r="AQ33" s="37">
        <f t="shared" si="6"/>
        <v>76.641418459545392</v>
      </c>
      <c r="AR33" s="37">
        <f t="shared" si="6"/>
        <v>2424.1944444444448</v>
      </c>
      <c r="AS33" s="37">
        <f t="shared" si="6"/>
        <v>17.285205246248189</v>
      </c>
    </row>
    <row r="34" spans="1:45" x14ac:dyDescent="0.3">
      <c r="B34" s="35">
        <v>41456</v>
      </c>
      <c r="C34" s="41">
        <v>40296</v>
      </c>
      <c r="D34" s="41">
        <v>2546</v>
      </c>
      <c r="E34" s="41">
        <v>6</v>
      </c>
      <c r="F34" s="41">
        <f t="shared" si="1"/>
        <v>42848</v>
      </c>
      <c r="H34" s="35">
        <v>41456</v>
      </c>
      <c r="I34" s="41">
        <v>479936.74</v>
      </c>
      <c r="J34" s="41">
        <v>192769.65000000002</v>
      </c>
      <c r="K34" s="41">
        <v>25380</v>
      </c>
      <c r="L34" s="41">
        <f t="shared" si="2"/>
        <v>698086.39</v>
      </c>
      <c r="R34" s="35">
        <v>41456</v>
      </c>
      <c r="S34" s="37">
        <f t="shared" si="8"/>
        <v>11.910282410164781</v>
      </c>
      <c r="T34" s="37">
        <f t="shared" si="8"/>
        <v>75.714709347996873</v>
      </c>
      <c r="U34" s="37">
        <f t="shared" si="8"/>
        <v>4230</v>
      </c>
      <c r="V34" s="37">
        <f t="shared" si="8"/>
        <v>16.292158093726663</v>
      </c>
      <c r="AI34" s="35">
        <v>41456</v>
      </c>
      <c r="AJ34" s="41">
        <f t="shared" si="7"/>
        <v>521789.02333333326</v>
      </c>
      <c r="AK34" s="41">
        <f t="shared" si="7"/>
        <v>195516</v>
      </c>
      <c r="AL34" s="41">
        <f t="shared" si="7"/>
        <v>15377.5</v>
      </c>
      <c r="AM34" s="41">
        <f t="shared" si="7"/>
        <v>732682.52333333332</v>
      </c>
      <c r="AO34" s="35">
        <v>41456</v>
      </c>
      <c r="AP34" s="37">
        <f t="shared" si="6"/>
        <v>13.109027245733612</v>
      </c>
      <c r="AQ34" s="37">
        <f t="shared" si="6"/>
        <v>76.849262596033057</v>
      </c>
      <c r="AR34" s="37">
        <f t="shared" si="6"/>
        <v>2684.4944444444445</v>
      </c>
      <c r="AS34" s="37">
        <f t="shared" si="6"/>
        <v>17.296681721495879</v>
      </c>
    </row>
    <row r="35" spans="1:45" x14ac:dyDescent="0.3">
      <c r="B35" s="35">
        <v>41487</v>
      </c>
      <c r="C35" s="41">
        <v>40449</v>
      </c>
      <c r="D35" s="41">
        <v>2547</v>
      </c>
      <c r="E35" s="41">
        <v>6</v>
      </c>
      <c r="F35" s="41">
        <f t="shared" si="1"/>
        <v>43002</v>
      </c>
      <c r="H35" s="35">
        <v>41487</v>
      </c>
      <c r="I35" s="41">
        <v>487805.12999999995</v>
      </c>
      <c r="J35" s="41">
        <v>190700.56</v>
      </c>
      <c r="K35" s="41">
        <v>14994</v>
      </c>
      <c r="L35" s="41">
        <f t="shared" si="2"/>
        <v>693499.69</v>
      </c>
      <c r="R35" s="35">
        <v>41487</v>
      </c>
      <c r="S35" s="37">
        <f t="shared" si="8"/>
        <v>12.059757472372617</v>
      </c>
      <c r="T35" s="37">
        <f t="shared" si="8"/>
        <v>74.872618767177073</v>
      </c>
      <c r="U35" s="37">
        <f t="shared" si="8"/>
        <v>2499</v>
      </c>
      <c r="V35" s="37">
        <f t="shared" si="8"/>
        <v>16.127149667457328</v>
      </c>
      <c r="W35" s="81">
        <f>+AVERAGE(S24:S35)</f>
        <v>13.114939593554723</v>
      </c>
      <c r="X35" s="81">
        <f>+AVERAGE(T24:T35)</f>
        <v>77.294520103928861</v>
      </c>
      <c r="Y35" s="81">
        <f>+AVERAGE(U24:U35)</f>
        <v>2771.5111111111109</v>
      </c>
      <c r="Z35" s="81">
        <f>+AVERAGE(V24:V35)</f>
        <v>17.33402447819045</v>
      </c>
      <c r="AI35" s="35">
        <v>41487</v>
      </c>
      <c r="AJ35" s="41">
        <f t="shared" si="7"/>
        <v>523372.91666666657</v>
      </c>
      <c r="AK35" s="41">
        <f t="shared" si="7"/>
        <v>196655.86500000002</v>
      </c>
      <c r="AL35" s="41">
        <f t="shared" si="7"/>
        <v>16020.833333333334</v>
      </c>
      <c r="AM35" s="41">
        <f t="shared" si="7"/>
        <v>736049.61499999987</v>
      </c>
      <c r="AO35" s="35">
        <v>41487</v>
      </c>
      <c r="AP35" s="37">
        <f t="shared" si="6"/>
        <v>13.114939593554723</v>
      </c>
      <c r="AQ35" s="37">
        <f t="shared" si="6"/>
        <v>77.294520103928861</v>
      </c>
      <c r="AR35" s="37">
        <f t="shared" si="6"/>
        <v>2771.5111111111109</v>
      </c>
      <c r="AS35" s="37">
        <f t="shared" si="6"/>
        <v>17.33402447819045</v>
      </c>
    </row>
    <row r="36" spans="1:45" x14ac:dyDescent="0.3">
      <c r="B36" s="35">
        <v>41518</v>
      </c>
      <c r="C36" s="41">
        <v>40448</v>
      </c>
      <c r="D36" s="41">
        <v>2546</v>
      </c>
      <c r="E36" s="41">
        <v>6</v>
      </c>
      <c r="F36" s="41">
        <f t="shared" si="1"/>
        <v>43000</v>
      </c>
      <c r="H36" s="35">
        <v>41518</v>
      </c>
      <c r="I36" s="41">
        <v>500040.51999999996</v>
      </c>
      <c r="J36" s="41">
        <v>193062.07</v>
      </c>
      <c r="K36" s="41">
        <v>10346</v>
      </c>
      <c r="L36" s="41">
        <f t="shared" si="2"/>
        <v>703448.59</v>
      </c>
      <c r="R36" s="35">
        <v>41518</v>
      </c>
      <c r="S36" s="37">
        <f t="shared" ref="S36:V51" si="10">+I36/C36</f>
        <v>12.362552412974683</v>
      </c>
      <c r="T36" s="37">
        <f t="shared" si="10"/>
        <v>75.829564021995296</v>
      </c>
      <c r="U36" s="37">
        <f t="shared" si="10"/>
        <v>1724.3333333333333</v>
      </c>
      <c r="V36" s="37">
        <f t="shared" si="10"/>
        <v>16.359269534883719</v>
      </c>
      <c r="AI36" s="35">
        <v>41518</v>
      </c>
      <c r="AJ36" s="41">
        <f t="shared" si="7"/>
        <v>524393.05833333323</v>
      </c>
      <c r="AK36" s="41">
        <f t="shared" si="7"/>
        <v>197335.82083333333</v>
      </c>
      <c r="AL36" s="41">
        <f t="shared" si="7"/>
        <v>16395.583333333332</v>
      </c>
      <c r="AM36" s="41">
        <f t="shared" si="7"/>
        <v>738124.46249999991</v>
      </c>
      <c r="AO36" s="35">
        <v>41518</v>
      </c>
      <c r="AP36" s="37">
        <f t="shared" si="6"/>
        <v>13.106203726761215</v>
      </c>
      <c r="AQ36" s="37">
        <f t="shared" si="6"/>
        <v>77.554448708855261</v>
      </c>
      <c r="AR36" s="37">
        <f t="shared" si="6"/>
        <v>2817.7222222222226</v>
      </c>
      <c r="AS36" s="37">
        <f t="shared" si="6"/>
        <v>17.340434907148442</v>
      </c>
    </row>
    <row r="37" spans="1:45" x14ac:dyDescent="0.3">
      <c r="B37" s="35">
        <v>41548</v>
      </c>
      <c r="C37" s="41">
        <v>40453</v>
      </c>
      <c r="D37" s="41">
        <v>2545</v>
      </c>
      <c r="E37" s="41">
        <v>6</v>
      </c>
      <c r="F37" s="41">
        <f t="shared" si="1"/>
        <v>43004</v>
      </c>
      <c r="H37" s="35">
        <v>41548</v>
      </c>
      <c r="I37" s="41">
        <v>512339.5500000001</v>
      </c>
      <c r="J37" s="41">
        <v>221859.59000000003</v>
      </c>
      <c r="K37" s="41">
        <v>7700</v>
      </c>
      <c r="L37" s="41">
        <f t="shared" si="2"/>
        <v>741899.14000000013</v>
      </c>
      <c r="R37" s="35">
        <v>41548</v>
      </c>
      <c r="S37" s="37">
        <f t="shared" si="10"/>
        <v>12.665056979704845</v>
      </c>
      <c r="T37" s="37">
        <f t="shared" si="10"/>
        <v>87.174691552062882</v>
      </c>
      <c r="U37" s="37">
        <f t="shared" si="10"/>
        <v>1283.3333333333333</v>
      </c>
      <c r="V37" s="37">
        <f t="shared" si="10"/>
        <v>17.251863547576974</v>
      </c>
      <c r="AI37" s="35">
        <v>41548</v>
      </c>
      <c r="AJ37" s="41">
        <f t="shared" si="7"/>
        <v>525150.60249999992</v>
      </c>
      <c r="AK37" s="41">
        <f t="shared" si="7"/>
        <v>200888.02833333332</v>
      </c>
      <c r="AL37" s="41">
        <f t="shared" si="7"/>
        <v>16428.416666666668</v>
      </c>
      <c r="AM37" s="41">
        <f t="shared" si="7"/>
        <v>742467.04749999999</v>
      </c>
      <c r="AO37" s="35">
        <v>41548</v>
      </c>
      <c r="AP37" s="37">
        <f t="shared" si="6"/>
        <v>13.097115589159372</v>
      </c>
      <c r="AQ37" s="37">
        <f t="shared" si="6"/>
        <v>78.945592391411807</v>
      </c>
      <c r="AR37" s="37">
        <f t="shared" si="6"/>
        <v>2802.8999999999996</v>
      </c>
      <c r="AS37" s="37">
        <f t="shared" si="6"/>
        <v>17.407635707897793</v>
      </c>
    </row>
    <row r="38" spans="1:45" x14ac:dyDescent="0.3">
      <c r="B38" s="35">
        <v>41579</v>
      </c>
      <c r="C38" s="41">
        <v>40545</v>
      </c>
      <c r="D38" s="41">
        <v>2545</v>
      </c>
      <c r="E38" s="41">
        <v>6</v>
      </c>
      <c r="F38" s="41">
        <f t="shared" si="1"/>
        <v>43096</v>
      </c>
      <c r="H38" s="35">
        <v>41579</v>
      </c>
      <c r="I38" s="41">
        <v>537586.64</v>
      </c>
      <c r="J38" s="41">
        <v>206311.56999999995</v>
      </c>
      <c r="K38" s="41">
        <v>6478</v>
      </c>
      <c r="L38" s="41">
        <f t="shared" si="2"/>
        <v>750376.21</v>
      </c>
      <c r="R38" s="35">
        <v>41579</v>
      </c>
      <c r="S38" s="37">
        <f t="shared" si="10"/>
        <v>13.259011962017512</v>
      </c>
      <c r="T38" s="37">
        <f t="shared" si="10"/>
        <v>81.065449901768147</v>
      </c>
      <c r="U38" s="37">
        <f t="shared" si="10"/>
        <v>1079.6666666666667</v>
      </c>
      <c r="V38" s="37">
        <f t="shared" si="10"/>
        <v>17.411736820122517</v>
      </c>
      <c r="AI38" s="35">
        <v>41579</v>
      </c>
      <c r="AJ38" s="41">
        <f t="shared" si="7"/>
        <v>525652.05249999987</v>
      </c>
      <c r="AK38" s="41">
        <f t="shared" si="7"/>
        <v>202169.9325</v>
      </c>
      <c r="AL38" s="41">
        <f t="shared" si="7"/>
        <v>16321.5</v>
      </c>
      <c r="AM38" s="41">
        <f t="shared" si="7"/>
        <v>744143.48499999999</v>
      </c>
      <c r="AO38" s="35">
        <v>41579</v>
      </c>
      <c r="AP38" s="37">
        <f t="shared" si="6"/>
        <v>13.07761867588485</v>
      </c>
      <c r="AQ38" s="37">
        <f t="shared" si="6"/>
        <v>79.446830092869433</v>
      </c>
      <c r="AR38" s="37">
        <f t="shared" si="6"/>
        <v>2763.5222222222219</v>
      </c>
      <c r="AS38" s="37">
        <f t="shared" si="6"/>
        <v>17.407787376590999</v>
      </c>
    </row>
    <row r="39" spans="1:45" x14ac:dyDescent="0.3">
      <c r="B39" s="35">
        <v>41609</v>
      </c>
      <c r="C39" s="41">
        <v>40641</v>
      </c>
      <c r="D39" s="41">
        <v>2544</v>
      </c>
      <c r="E39" s="41">
        <v>6</v>
      </c>
      <c r="F39" s="41">
        <f t="shared" si="1"/>
        <v>43191</v>
      </c>
      <c r="H39" s="35">
        <v>41609</v>
      </c>
      <c r="I39" s="41">
        <v>539571.28</v>
      </c>
      <c r="J39" s="41">
        <v>202682.46999999997</v>
      </c>
      <c r="K39" s="41">
        <v>8358</v>
      </c>
      <c r="L39" s="41">
        <f t="shared" si="2"/>
        <v>750611.75</v>
      </c>
      <c r="M39" s="41">
        <f>+SUM(I28:I39)</f>
        <v>6316584.6799999997</v>
      </c>
      <c r="N39" s="41">
        <f t="shared" ref="N39:P39" si="11">+SUM(J28:J39)</f>
        <v>2432297.9800000004</v>
      </c>
      <c r="O39" s="41">
        <f t="shared" si="11"/>
        <v>188638</v>
      </c>
      <c r="P39" s="41">
        <f t="shared" si="11"/>
        <v>8937520.6600000001</v>
      </c>
      <c r="R39" s="35">
        <v>41609</v>
      </c>
      <c r="S39" s="37">
        <f t="shared" si="10"/>
        <v>13.276525676041437</v>
      </c>
      <c r="T39" s="37">
        <f t="shared" si="10"/>
        <v>79.670782232704397</v>
      </c>
      <c r="U39" s="37">
        <f t="shared" si="10"/>
        <v>1393</v>
      </c>
      <c r="V39" s="37">
        <f t="shared" si="10"/>
        <v>17.378892593364359</v>
      </c>
      <c r="W39" s="37">
        <f>+AVERAGE(S28:S39)</f>
        <v>13.064395998635618</v>
      </c>
      <c r="X39" s="37">
        <f>+AVERAGE(T28:T39)</f>
        <v>79.651848109116813</v>
      </c>
      <c r="Y39" s="37">
        <f>+AVERAGE(U28:U39)</f>
        <v>2619.9722222222222</v>
      </c>
      <c r="Z39" s="37">
        <f>+AVERAGE(V28:V39)</f>
        <v>17.384225776522278</v>
      </c>
      <c r="AI39" s="35">
        <v>41609</v>
      </c>
      <c r="AJ39" s="41">
        <f t="shared" si="7"/>
        <v>526382.05666666664</v>
      </c>
      <c r="AK39" s="41">
        <f t="shared" si="7"/>
        <v>202691.49833333338</v>
      </c>
      <c r="AL39" s="41">
        <f t="shared" si="7"/>
        <v>15719.833333333334</v>
      </c>
      <c r="AM39" s="41">
        <f t="shared" si="7"/>
        <v>744793.38833333331</v>
      </c>
      <c r="AO39" s="35">
        <v>41609</v>
      </c>
      <c r="AP39" s="37">
        <f t="shared" si="6"/>
        <v>13.064395998635618</v>
      </c>
      <c r="AQ39" s="37">
        <f t="shared" si="6"/>
        <v>79.651848109116813</v>
      </c>
      <c r="AR39" s="37">
        <f t="shared" si="6"/>
        <v>2619.9722222222222</v>
      </c>
      <c r="AS39" s="37">
        <f t="shared" si="6"/>
        <v>17.384225776522278</v>
      </c>
    </row>
    <row r="40" spans="1:45" x14ac:dyDescent="0.3">
      <c r="B40" s="35">
        <v>41640</v>
      </c>
      <c r="C40" s="41">
        <v>40758</v>
      </c>
      <c r="D40" s="41">
        <v>2545</v>
      </c>
      <c r="E40" s="41">
        <v>6</v>
      </c>
      <c r="F40" s="41">
        <f t="shared" si="1"/>
        <v>43309</v>
      </c>
      <c r="H40" s="35">
        <v>41640</v>
      </c>
      <c r="I40" s="41">
        <v>619244.72000000009</v>
      </c>
      <c r="J40" s="41">
        <v>248050.8899999999</v>
      </c>
      <c r="K40" s="41">
        <v>7419</v>
      </c>
      <c r="L40" s="41">
        <f t="shared" si="2"/>
        <v>874714.61</v>
      </c>
      <c r="R40" s="35">
        <v>41640</v>
      </c>
      <c r="S40" s="37">
        <f t="shared" si="10"/>
        <v>15.193206732420631</v>
      </c>
      <c r="T40" s="37">
        <f t="shared" si="10"/>
        <v>97.465968565815288</v>
      </c>
      <c r="U40" s="37">
        <f t="shared" si="10"/>
        <v>1236.5</v>
      </c>
      <c r="V40" s="37">
        <f t="shared" si="10"/>
        <v>20.197063197026022</v>
      </c>
      <c r="AI40" s="35">
        <v>41640</v>
      </c>
      <c r="AJ40" s="41">
        <f t="shared" si="7"/>
        <v>532022.76</v>
      </c>
      <c r="AK40" s="41">
        <f t="shared" si="7"/>
        <v>207035.76833333331</v>
      </c>
      <c r="AL40" s="41">
        <f t="shared" si="7"/>
        <v>14246.5</v>
      </c>
      <c r="AM40" s="41">
        <f t="shared" si="7"/>
        <v>753305.02833333344</v>
      </c>
      <c r="AO40" s="35">
        <v>41640</v>
      </c>
      <c r="AP40" s="37">
        <f t="shared" si="6"/>
        <v>13.17911821965731</v>
      </c>
      <c r="AQ40" s="37">
        <f t="shared" si="6"/>
        <v>81.356308736456768</v>
      </c>
      <c r="AR40" s="37">
        <f t="shared" si="6"/>
        <v>2374.4166666666665</v>
      </c>
      <c r="AS40" s="37">
        <f t="shared" si="6"/>
        <v>17.551391509152559</v>
      </c>
    </row>
    <row r="41" spans="1:45" x14ac:dyDescent="0.3">
      <c r="A41" s="41"/>
      <c r="B41" s="35">
        <v>41671</v>
      </c>
      <c r="C41" s="41">
        <v>40758</v>
      </c>
      <c r="D41" s="41">
        <v>2545</v>
      </c>
      <c r="E41" s="41">
        <v>6</v>
      </c>
      <c r="F41" s="41">
        <f t="shared" si="1"/>
        <v>43309</v>
      </c>
      <c r="H41" s="35">
        <v>41671</v>
      </c>
      <c r="I41" s="41">
        <v>595544.19000000006</v>
      </c>
      <c r="J41" s="41">
        <v>256906.32999999996</v>
      </c>
      <c r="K41" s="41">
        <v>10438</v>
      </c>
      <c r="L41" s="41">
        <f t="shared" si="2"/>
        <v>862888.52</v>
      </c>
      <c r="R41" s="35">
        <v>41671</v>
      </c>
      <c r="S41" s="37">
        <f t="shared" si="10"/>
        <v>14.611712792580599</v>
      </c>
      <c r="T41" s="37">
        <f t="shared" si="10"/>
        <v>100.94551277013751</v>
      </c>
      <c r="U41" s="37">
        <f t="shared" si="10"/>
        <v>1739.6666666666667</v>
      </c>
      <c r="V41" s="37">
        <f t="shared" si="10"/>
        <v>19.924000092359556</v>
      </c>
      <c r="AI41" s="35">
        <v>41671</v>
      </c>
      <c r="AJ41" s="41">
        <f t="shared" si="7"/>
        <v>530774.99416666676</v>
      </c>
      <c r="AK41" s="41">
        <f t="shared" si="7"/>
        <v>210523.33833333335</v>
      </c>
      <c r="AL41" s="41">
        <f t="shared" si="7"/>
        <v>13876.75</v>
      </c>
      <c r="AM41" s="41">
        <f t="shared" si="7"/>
        <v>755175.08250000002</v>
      </c>
      <c r="AO41" s="35">
        <v>41671</v>
      </c>
      <c r="AP41" s="37">
        <f t="shared" si="6"/>
        <v>13.122300823781842</v>
      </c>
      <c r="AQ41" s="37">
        <f t="shared" si="6"/>
        <v>82.723902240362349</v>
      </c>
      <c r="AR41" s="37">
        <f t="shared" si="6"/>
        <v>2312.7916666666665</v>
      </c>
      <c r="AS41" s="37">
        <f t="shared" si="6"/>
        <v>17.562623778838041</v>
      </c>
    </row>
    <row r="42" spans="1:45" x14ac:dyDescent="0.3">
      <c r="A42" s="41"/>
      <c r="B42" s="35">
        <v>41699</v>
      </c>
      <c r="C42" s="41">
        <v>40774</v>
      </c>
      <c r="D42" s="41">
        <v>2544</v>
      </c>
      <c r="E42" s="41">
        <v>9</v>
      </c>
      <c r="F42" s="41">
        <f t="shared" si="1"/>
        <v>43327</v>
      </c>
      <c r="H42" s="35">
        <v>41699</v>
      </c>
      <c r="I42" s="41">
        <v>569077.77999999991</v>
      </c>
      <c r="J42" s="41">
        <v>219753.22999999998</v>
      </c>
      <c r="K42" s="41">
        <v>16763</v>
      </c>
      <c r="L42" s="41">
        <f t="shared" si="2"/>
        <v>805594.00999999989</v>
      </c>
      <c r="R42" s="35">
        <v>41699</v>
      </c>
      <c r="S42" s="37">
        <f t="shared" si="10"/>
        <v>13.956878893412467</v>
      </c>
      <c r="T42" s="37">
        <f t="shared" si="10"/>
        <v>86.380986635220125</v>
      </c>
      <c r="U42" s="37">
        <f t="shared" si="10"/>
        <v>1862.5555555555557</v>
      </c>
      <c r="V42" s="37">
        <f t="shared" si="10"/>
        <v>18.5933484893946</v>
      </c>
      <c r="AI42" s="35">
        <v>41699</v>
      </c>
      <c r="AJ42" s="41">
        <f t="shared" si="7"/>
        <v>533588.78500000003</v>
      </c>
      <c r="AK42" s="41">
        <f t="shared" si="7"/>
        <v>211660.88166666668</v>
      </c>
      <c r="AL42" s="41">
        <f t="shared" si="7"/>
        <v>14228.666666666666</v>
      </c>
      <c r="AM42" s="41">
        <f t="shared" si="7"/>
        <v>759478.33333333337</v>
      </c>
      <c r="AO42" s="35">
        <v>41699</v>
      </c>
      <c r="AP42" s="37">
        <f t="shared" si="6"/>
        <v>13.173448107123932</v>
      </c>
      <c r="AQ42" s="37">
        <f t="shared" si="6"/>
        <v>83.173702534620205</v>
      </c>
      <c r="AR42" s="37">
        <f t="shared" si="6"/>
        <v>2293.837962962963</v>
      </c>
      <c r="AS42" s="37">
        <f t="shared" si="6"/>
        <v>17.639616162328526</v>
      </c>
    </row>
    <row r="43" spans="1:45" x14ac:dyDescent="0.3">
      <c r="A43" s="41"/>
      <c r="B43" s="35">
        <v>41730</v>
      </c>
      <c r="C43" s="41">
        <v>40843</v>
      </c>
      <c r="D43" s="41">
        <v>2544</v>
      </c>
      <c r="E43" s="41">
        <v>9</v>
      </c>
      <c r="F43" s="41">
        <f t="shared" si="1"/>
        <v>43396</v>
      </c>
      <c r="H43" s="35">
        <v>41730</v>
      </c>
      <c r="I43" s="41">
        <v>523033.97999999992</v>
      </c>
      <c r="J43" s="41">
        <v>205297.86999999994</v>
      </c>
      <c r="K43" s="41">
        <v>19872</v>
      </c>
      <c r="L43" s="41">
        <f t="shared" si="2"/>
        <v>748203.84999999986</v>
      </c>
      <c r="R43" s="35">
        <v>41730</v>
      </c>
      <c r="S43" s="37">
        <f t="shared" si="10"/>
        <v>12.805963812648432</v>
      </c>
      <c r="T43" s="37">
        <f t="shared" si="10"/>
        <v>80.698848270440223</v>
      </c>
      <c r="U43" s="37">
        <f t="shared" si="10"/>
        <v>2208</v>
      </c>
      <c r="V43" s="37">
        <f t="shared" si="10"/>
        <v>17.241309106830119</v>
      </c>
      <c r="AI43" s="35">
        <v>41730</v>
      </c>
      <c r="AJ43" s="41">
        <f t="shared" si="7"/>
        <v>533495.44833333336</v>
      </c>
      <c r="AK43" s="41">
        <f t="shared" si="7"/>
        <v>212381.3341666667</v>
      </c>
      <c r="AL43" s="41">
        <f t="shared" si="7"/>
        <v>14449.666666666666</v>
      </c>
      <c r="AM43" s="41">
        <f t="shared" si="7"/>
        <v>760326.4491666666</v>
      </c>
      <c r="AO43" s="35">
        <v>41730</v>
      </c>
      <c r="AP43" s="37">
        <f t="shared" si="6"/>
        <v>13.154705292717878</v>
      </c>
      <c r="AQ43" s="37">
        <f t="shared" si="6"/>
        <v>83.456899272041596</v>
      </c>
      <c r="AR43" s="37">
        <f t="shared" si="6"/>
        <v>2238.6712962962965</v>
      </c>
      <c r="AS43" s="37">
        <f t="shared" si="6"/>
        <v>17.638551059960175</v>
      </c>
    </row>
    <row r="44" spans="1:45" x14ac:dyDescent="0.3">
      <c r="A44" s="41"/>
      <c r="B44" s="35">
        <v>41760</v>
      </c>
      <c r="C44" s="41">
        <v>40855</v>
      </c>
      <c r="D44" s="41">
        <v>2543</v>
      </c>
      <c r="E44" s="41">
        <v>9</v>
      </c>
      <c r="F44" s="41">
        <f t="shared" si="1"/>
        <v>43407</v>
      </c>
      <c r="H44" s="35">
        <v>41760</v>
      </c>
      <c r="I44" s="41">
        <v>532921.79</v>
      </c>
      <c r="J44" s="41">
        <v>200257.63</v>
      </c>
      <c r="K44" s="41">
        <v>11691</v>
      </c>
      <c r="L44" s="41">
        <f t="shared" si="2"/>
        <v>744870.42</v>
      </c>
      <c r="R44" s="35">
        <v>41760</v>
      </c>
      <c r="S44" s="37">
        <f t="shared" si="10"/>
        <v>13.044224452331417</v>
      </c>
      <c r="T44" s="37">
        <f t="shared" si="10"/>
        <v>78.748576484467165</v>
      </c>
      <c r="U44" s="37">
        <f t="shared" si="10"/>
        <v>1299</v>
      </c>
      <c r="V44" s="37">
        <f t="shared" si="10"/>
        <v>17.160145137880988</v>
      </c>
      <c r="AI44" s="35">
        <v>41760</v>
      </c>
      <c r="AJ44" s="41">
        <f t="shared" si="7"/>
        <v>533968.84333333338</v>
      </c>
      <c r="AK44" s="41">
        <f t="shared" si="7"/>
        <v>211665.63249999998</v>
      </c>
      <c r="AL44" s="41">
        <f t="shared" si="7"/>
        <v>14254.083333333334</v>
      </c>
      <c r="AM44" s="41">
        <f t="shared" si="7"/>
        <v>759888.5591666667</v>
      </c>
      <c r="AO44" s="35">
        <v>41760</v>
      </c>
      <c r="AP44" s="37">
        <f t="shared" si="6"/>
        <v>13.151157223680629</v>
      </c>
      <c r="AQ44" s="37">
        <f t="shared" si="6"/>
        <v>83.16737611818813</v>
      </c>
      <c r="AR44" s="37">
        <f t="shared" si="6"/>
        <v>2151.9490740740739</v>
      </c>
      <c r="AS44" s="37">
        <f t="shared" si="6"/>
        <v>17.609198514544527</v>
      </c>
    </row>
    <row r="45" spans="1:45" x14ac:dyDescent="0.3">
      <c r="A45" s="41"/>
      <c r="B45" s="35">
        <v>41791</v>
      </c>
      <c r="C45" s="41">
        <v>40901</v>
      </c>
      <c r="D45" s="41">
        <v>2544</v>
      </c>
      <c r="E45" s="41">
        <v>9</v>
      </c>
      <c r="F45" s="41">
        <f t="shared" si="1"/>
        <v>43454</v>
      </c>
      <c r="H45" s="35">
        <v>41791</v>
      </c>
      <c r="I45" s="41">
        <v>518241.99000000005</v>
      </c>
      <c r="J45" s="41">
        <v>182925.64000000007</v>
      </c>
      <c r="K45" s="41">
        <v>7725</v>
      </c>
      <c r="L45" s="41">
        <f t="shared" si="2"/>
        <v>708892.63000000012</v>
      </c>
      <c r="R45" s="35">
        <v>41791</v>
      </c>
      <c r="S45" s="37">
        <f t="shared" si="10"/>
        <v>12.670643505048778</v>
      </c>
      <c r="T45" s="37">
        <f t="shared" si="10"/>
        <v>71.904732704402548</v>
      </c>
      <c r="U45" s="37">
        <f t="shared" si="10"/>
        <v>858.33333333333337</v>
      </c>
      <c r="V45" s="37">
        <f t="shared" si="10"/>
        <v>16.313633497491605</v>
      </c>
      <c r="AI45" s="35">
        <v>41791</v>
      </c>
      <c r="AJ45" s="41">
        <f t="shared" si="7"/>
        <v>534612.02583333338</v>
      </c>
      <c r="AK45" s="41">
        <f t="shared" si="7"/>
        <v>210048.125</v>
      </c>
      <c r="AL45" s="41">
        <f t="shared" si="7"/>
        <v>12263.666666666666</v>
      </c>
      <c r="AM45" s="41">
        <f t="shared" si="7"/>
        <v>756923.8175</v>
      </c>
      <c r="AO45" s="35">
        <v>41791</v>
      </c>
      <c r="AP45" s="37">
        <f t="shared" si="6"/>
        <v>13.15131809180985</v>
      </c>
      <c r="AQ45" s="37">
        <f t="shared" si="6"/>
        <v>82.539370104515626</v>
      </c>
      <c r="AR45" s="37">
        <f t="shared" si="6"/>
        <v>1784.4490740740739</v>
      </c>
      <c r="AS45" s="37">
        <f t="shared" si="6"/>
        <v>17.520880814842872</v>
      </c>
    </row>
    <row r="46" spans="1:45" x14ac:dyDescent="0.3">
      <c r="A46" s="41"/>
      <c r="B46" s="35">
        <v>41821</v>
      </c>
      <c r="C46" s="41">
        <v>40901</v>
      </c>
      <c r="D46" s="41">
        <v>2544</v>
      </c>
      <c r="E46" s="41">
        <v>9</v>
      </c>
      <c r="F46" s="41">
        <f t="shared" si="1"/>
        <v>43454</v>
      </c>
      <c r="H46" s="35">
        <v>41821</v>
      </c>
      <c r="I46" s="41">
        <v>495503.54</v>
      </c>
      <c r="J46" s="41">
        <v>185601.09999999992</v>
      </c>
      <c r="K46" s="41">
        <v>10069</v>
      </c>
      <c r="L46" s="41">
        <f t="shared" si="2"/>
        <v>691173.6399999999</v>
      </c>
      <c r="R46" s="35">
        <v>41821</v>
      </c>
      <c r="S46" s="37">
        <f t="shared" si="10"/>
        <v>12.114704774944377</v>
      </c>
      <c r="T46" s="37">
        <f t="shared" si="10"/>
        <v>72.956407232704365</v>
      </c>
      <c r="U46" s="37">
        <f t="shared" si="10"/>
        <v>1118.7777777777778</v>
      </c>
      <c r="V46" s="37">
        <f t="shared" si="10"/>
        <v>15.905869195010814</v>
      </c>
      <c r="AI46" s="35">
        <v>41821</v>
      </c>
      <c r="AJ46" s="41">
        <f t="shared" si="7"/>
        <v>535909.25916666666</v>
      </c>
      <c r="AK46" s="41">
        <f t="shared" si="7"/>
        <v>209450.74583333335</v>
      </c>
      <c r="AL46" s="41">
        <f t="shared" si="7"/>
        <v>10987.75</v>
      </c>
      <c r="AM46" s="41">
        <f t="shared" si="7"/>
        <v>756347.75499999989</v>
      </c>
      <c r="AO46" s="35">
        <v>41821</v>
      </c>
      <c r="AP46" s="37">
        <f t="shared" si="6"/>
        <v>13.168353288874817</v>
      </c>
      <c r="AQ46" s="37">
        <f t="shared" si="6"/>
        <v>82.309511594907917</v>
      </c>
      <c r="AR46" s="37">
        <f t="shared" si="6"/>
        <v>1525.1805555555554</v>
      </c>
      <c r="AS46" s="37">
        <f t="shared" si="6"/>
        <v>17.488690073283216</v>
      </c>
    </row>
    <row r="47" spans="1:45" x14ac:dyDescent="0.3">
      <c r="A47" s="41"/>
      <c r="B47" s="35">
        <v>41852</v>
      </c>
      <c r="C47" s="41">
        <v>41145</v>
      </c>
      <c r="D47" s="41">
        <v>2543</v>
      </c>
      <c r="E47" s="41">
        <v>9</v>
      </c>
      <c r="F47" s="41">
        <f t="shared" si="1"/>
        <v>43697</v>
      </c>
      <c r="H47" s="35">
        <v>41852</v>
      </c>
      <c r="I47" s="41">
        <v>498956.68999999994</v>
      </c>
      <c r="J47" s="41">
        <v>170087.30999999994</v>
      </c>
      <c r="K47" s="41">
        <v>13220</v>
      </c>
      <c r="L47" s="41">
        <f t="shared" si="2"/>
        <v>682263.99999999988</v>
      </c>
      <c r="R47" s="35">
        <v>41852</v>
      </c>
      <c r="S47" s="37">
        <f t="shared" si="10"/>
        <v>12.126787945072303</v>
      </c>
      <c r="T47" s="37">
        <f t="shared" si="10"/>
        <v>66.884510420762851</v>
      </c>
      <c r="U47" s="37">
        <f t="shared" si="10"/>
        <v>1468.8888888888889</v>
      </c>
      <c r="V47" s="37">
        <f t="shared" si="10"/>
        <v>15.613520378973382</v>
      </c>
      <c r="W47" s="81">
        <f>+AVERAGE(S36:S47)</f>
        <v>13.17393916159979</v>
      </c>
      <c r="X47" s="81">
        <f>+AVERAGE(T36:T47)</f>
        <v>81.6438358993734</v>
      </c>
      <c r="Y47" s="81">
        <f>+AVERAGE(U36:U47)</f>
        <v>1439.3379629629628</v>
      </c>
      <c r="Z47" s="81">
        <f>+AVERAGE(V36:V47)</f>
        <v>17.44588763257622</v>
      </c>
      <c r="AI47" s="35">
        <v>41852</v>
      </c>
      <c r="AJ47" s="41">
        <f t="shared" si="7"/>
        <v>536838.55583333329</v>
      </c>
      <c r="AK47" s="41">
        <f t="shared" si="7"/>
        <v>207732.97500000001</v>
      </c>
      <c r="AL47" s="41">
        <f t="shared" si="7"/>
        <v>10839.916666666666</v>
      </c>
      <c r="AM47" s="41">
        <f t="shared" si="7"/>
        <v>755411.44749999989</v>
      </c>
      <c r="AO47" s="35">
        <v>41852</v>
      </c>
      <c r="AP47" s="37">
        <f t="shared" ref="AP47:AS78" si="12">+AVERAGE(S36:S47)</f>
        <v>13.17393916159979</v>
      </c>
      <c r="AQ47" s="37">
        <f t="shared" si="12"/>
        <v>81.6438358993734</v>
      </c>
      <c r="AR47" s="37">
        <f t="shared" si="12"/>
        <v>1439.3379629629628</v>
      </c>
      <c r="AS47" s="37">
        <f t="shared" si="12"/>
        <v>17.44588763257622</v>
      </c>
    </row>
    <row r="48" spans="1:45" x14ac:dyDescent="0.3">
      <c r="A48" s="41"/>
      <c r="B48" s="35">
        <v>41883</v>
      </c>
      <c r="C48" s="41">
        <v>41145</v>
      </c>
      <c r="D48" s="41">
        <v>2543</v>
      </c>
      <c r="E48" s="41">
        <v>10</v>
      </c>
      <c r="F48" s="41">
        <f t="shared" si="1"/>
        <v>43698</v>
      </c>
      <c r="H48" s="35">
        <v>41883</v>
      </c>
      <c r="I48" s="41">
        <v>505501.57000000007</v>
      </c>
      <c r="J48" s="41">
        <v>192525.78000000003</v>
      </c>
      <c r="K48" s="41">
        <v>8014</v>
      </c>
      <c r="L48" s="41">
        <f t="shared" si="2"/>
        <v>706041.35000000009</v>
      </c>
      <c r="R48" s="35">
        <v>41883</v>
      </c>
      <c r="S48" s="37">
        <f t="shared" si="10"/>
        <v>12.28585660469073</v>
      </c>
      <c r="T48" s="37">
        <f t="shared" si="10"/>
        <v>75.708132127408589</v>
      </c>
      <c r="U48" s="37">
        <f t="shared" si="10"/>
        <v>801.4</v>
      </c>
      <c r="V48" s="37">
        <f t="shared" si="10"/>
        <v>16.15729209574809</v>
      </c>
      <c r="AI48" s="35">
        <v>41883</v>
      </c>
      <c r="AJ48" s="41">
        <f t="shared" si="7"/>
        <v>537293.64333333343</v>
      </c>
      <c r="AK48" s="41">
        <f t="shared" si="7"/>
        <v>207688.28416666668</v>
      </c>
      <c r="AL48" s="41">
        <f t="shared" si="7"/>
        <v>10645.583333333334</v>
      </c>
      <c r="AM48" s="41">
        <f t="shared" si="7"/>
        <v>755627.51083333325</v>
      </c>
      <c r="AO48" s="35">
        <v>41883</v>
      </c>
      <c r="AP48" s="37">
        <f t="shared" si="12"/>
        <v>13.167547844242796</v>
      </c>
      <c r="AQ48" s="37">
        <f t="shared" si="12"/>
        <v>81.633716574824504</v>
      </c>
      <c r="AR48" s="37">
        <f t="shared" si="12"/>
        <v>1362.4268518518518</v>
      </c>
      <c r="AS48" s="37">
        <f t="shared" si="12"/>
        <v>17.429056179314919</v>
      </c>
    </row>
    <row r="49" spans="1:45" x14ac:dyDescent="0.3">
      <c r="A49" s="41"/>
      <c r="B49" s="35">
        <v>41913</v>
      </c>
      <c r="C49" s="41">
        <v>41251</v>
      </c>
      <c r="D49" s="41">
        <v>2543</v>
      </c>
      <c r="E49" s="41">
        <v>10</v>
      </c>
      <c r="F49" s="41">
        <f t="shared" si="1"/>
        <v>43804</v>
      </c>
      <c r="H49" s="35">
        <v>41913</v>
      </c>
      <c r="I49" s="41">
        <v>517194.41000000003</v>
      </c>
      <c r="J49" s="41">
        <v>183868.89</v>
      </c>
      <c r="K49" s="41">
        <v>7934</v>
      </c>
      <c r="L49" s="41">
        <f t="shared" si="2"/>
        <v>708997.3</v>
      </c>
      <c r="R49" s="35">
        <v>41913</v>
      </c>
      <c r="S49" s="37">
        <f t="shared" si="10"/>
        <v>12.537742357761024</v>
      </c>
      <c r="T49" s="37">
        <f t="shared" si="10"/>
        <v>72.303928430987028</v>
      </c>
      <c r="U49" s="37">
        <f t="shared" si="10"/>
        <v>793.4</v>
      </c>
      <c r="V49" s="37">
        <f t="shared" si="10"/>
        <v>16.185674824216967</v>
      </c>
      <c r="AI49" s="35">
        <v>41913</v>
      </c>
      <c r="AJ49" s="41">
        <f t="shared" si="7"/>
        <v>537698.21499999997</v>
      </c>
      <c r="AK49" s="41">
        <f t="shared" si="7"/>
        <v>204522.39249999996</v>
      </c>
      <c r="AL49" s="41">
        <f t="shared" si="7"/>
        <v>10665.083333333334</v>
      </c>
      <c r="AM49" s="41">
        <f t="shared" si="7"/>
        <v>752885.6908333333</v>
      </c>
      <c r="AO49" s="35">
        <v>41913</v>
      </c>
      <c r="AP49" s="37">
        <f t="shared" si="12"/>
        <v>13.156938292414141</v>
      </c>
      <c r="AQ49" s="37">
        <f t="shared" si="12"/>
        <v>80.394486314734863</v>
      </c>
      <c r="AR49" s="37">
        <f t="shared" si="12"/>
        <v>1321.5990740740742</v>
      </c>
      <c r="AS49" s="37">
        <f t="shared" si="12"/>
        <v>17.340207119034918</v>
      </c>
    </row>
    <row r="50" spans="1:45" x14ac:dyDescent="0.3">
      <c r="A50" s="41"/>
      <c r="B50" s="35">
        <v>41944</v>
      </c>
      <c r="C50" s="41">
        <v>41281</v>
      </c>
      <c r="D50" s="41">
        <v>2545</v>
      </c>
      <c r="E50" s="41">
        <v>10</v>
      </c>
      <c r="F50" s="41">
        <f t="shared" si="1"/>
        <v>43836</v>
      </c>
      <c r="H50" s="35">
        <v>41944</v>
      </c>
      <c r="I50" s="41">
        <v>555897.26</v>
      </c>
      <c r="J50" s="41">
        <v>187144.27999999991</v>
      </c>
      <c r="K50" s="41">
        <v>6605</v>
      </c>
      <c r="L50" s="41">
        <f t="shared" si="2"/>
        <v>749646.53999999992</v>
      </c>
      <c r="R50" s="35">
        <v>41944</v>
      </c>
      <c r="S50" s="37">
        <f t="shared" si="10"/>
        <v>13.466177175940505</v>
      </c>
      <c r="T50" s="37">
        <f t="shared" si="10"/>
        <v>73.534098231827073</v>
      </c>
      <c r="U50" s="37">
        <f t="shared" si="10"/>
        <v>660.5</v>
      </c>
      <c r="V50" s="37">
        <f t="shared" si="10"/>
        <v>17.101162058581984</v>
      </c>
      <c r="AI50" s="35">
        <v>41944</v>
      </c>
      <c r="AJ50" s="41">
        <f t="shared" si="7"/>
        <v>539224.1</v>
      </c>
      <c r="AK50" s="41">
        <f t="shared" si="7"/>
        <v>202925.11833333329</v>
      </c>
      <c r="AL50" s="41">
        <f t="shared" si="7"/>
        <v>10675.666666666666</v>
      </c>
      <c r="AM50" s="41">
        <f t="shared" si="7"/>
        <v>752824.88499999989</v>
      </c>
      <c r="AO50" s="35">
        <v>41944</v>
      </c>
      <c r="AP50" s="37">
        <f t="shared" si="12"/>
        <v>13.174202060241059</v>
      </c>
      <c r="AQ50" s="37">
        <f t="shared" si="12"/>
        <v>79.766873675573109</v>
      </c>
      <c r="AR50" s="37">
        <f t="shared" si="12"/>
        <v>1286.6685185185186</v>
      </c>
      <c r="AS50" s="37">
        <f t="shared" si="12"/>
        <v>17.314325888906541</v>
      </c>
    </row>
    <row r="51" spans="1:45" x14ac:dyDescent="0.3">
      <c r="A51" s="41"/>
      <c r="B51" s="35">
        <v>41974</v>
      </c>
      <c r="C51" s="41">
        <v>41434</v>
      </c>
      <c r="D51" s="41">
        <v>2535</v>
      </c>
      <c r="E51" s="41">
        <v>10</v>
      </c>
      <c r="F51" s="41">
        <f t="shared" si="1"/>
        <v>43979</v>
      </c>
      <c r="H51" s="35">
        <v>41974</v>
      </c>
      <c r="I51" s="41">
        <v>546288.37</v>
      </c>
      <c r="J51" s="41">
        <v>185194.32000000007</v>
      </c>
      <c r="K51" s="41">
        <v>5563</v>
      </c>
      <c r="L51" s="41">
        <f t="shared" si="2"/>
        <v>737045.69000000006</v>
      </c>
      <c r="M51" s="41">
        <f>+SUM(I40:I51)</f>
        <v>6477406.29</v>
      </c>
      <c r="N51" s="41">
        <f t="shared" ref="N51:P51" si="13">+SUM(J40:J51)</f>
        <v>2417613.2699999996</v>
      </c>
      <c r="O51" s="41">
        <f t="shared" si="13"/>
        <v>125313</v>
      </c>
      <c r="P51" s="41">
        <f t="shared" si="13"/>
        <v>9020332.5599999987</v>
      </c>
      <c r="R51" s="35">
        <v>41974</v>
      </c>
      <c r="S51" s="37">
        <f t="shared" si="10"/>
        <v>13.18454337017908</v>
      </c>
      <c r="T51" s="37">
        <f t="shared" si="10"/>
        <v>73.054958579881685</v>
      </c>
      <c r="U51" s="37">
        <f t="shared" si="10"/>
        <v>556.29999999999995</v>
      </c>
      <c r="V51" s="37">
        <f t="shared" si="10"/>
        <v>16.759037040405648</v>
      </c>
      <c r="W51" s="37">
        <f>+AVERAGE(S40:S51)</f>
        <v>13.166536868085863</v>
      </c>
      <c r="X51" s="37">
        <f>+AVERAGE(T40:T51)</f>
        <v>79.215555037837873</v>
      </c>
      <c r="Y51" s="37">
        <f>+AVERAGE(U40:U51)</f>
        <v>1216.9435185185184</v>
      </c>
      <c r="Z51" s="37">
        <f>+AVERAGE(V40:V51)</f>
        <v>17.262671259493313</v>
      </c>
      <c r="AI51" s="35">
        <v>41974</v>
      </c>
      <c r="AJ51" s="41">
        <f t="shared" si="7"/>
        <v>539783.85750000004</v>
      </c>
      <c r="AK51" s="41">
        <f t="shared" si="7"/>
        <v>201467.77249999996</v>
      </c>
      <c r="AL51" s="41">
        <f t="shared" si="7"/>
        <v>10442.75</v>
      </c>
      <c r="AM51" s="41">
        <f t="shared" si="7"/>
        <v>751694.37999999989</v>
      </c>
      <c r="AO51" s="35">
        <v>41974</v>
      </c>
      <c r="AP51" s="37">
        <f t="shared" si="12"/>
        <v>13.166536868085863</v>
      </c>
      <c r="AQ51" s="37">
        <f t="shared" si="12"/>
        <v>79.215555037837873</v>
      </c>
      <c r="AR51" s="37">
        <f t="shared" si="12"/>
        <v>1216.9435185185184</v>
      </c>
      <c r="AS51" s="37">
        <f t="shared" si="12"/>
        <v>17.262671259493313</v>
      </c>
    </row>
    <row r="52" spans="1:45" x14ac:dyDescent="0.3">
      <c r="A52" s="41"/>
      <c r="B52" s="35">
        <v>42005</v>
      </c>
      <c r="C52" s="41">
        <v>41506</v>
      </c>
      <c r="D52" s="41">
        <v>2537</v>
      </c>
      <c r="E52" s="41">
        <v>11</v>
      </c>
      <c r="F52" s="41">
        <f t="shared" si="1"/>
        <v>44054</v>
      </c>
      <c r="H52" s="35">
        <v>42005</v>
      </c>
      <c r="I52" s="41">
        <v>611924.63</v>
      </c>
      <c r="J52" s="41">
        <v>188673.06999999995</v>
      </c>
      <c r="K52" s="41">
        <v>8598</v>
      </c>
      <c r="L52" s="41">
        <f t="shared" si="2"/>
        <v>809195.7</v>
      </c>
      <c r="R52" s="35">
        <v>42005</v>
      </c>
      <c r="S52" s="37">
        <f t="shared" ref="S52:V67" si="14">+I52/C52</f>
        <v>14.74304028333253</v>
      </c>
      <c r="T52" s="37">
        <f t="shared" si="14"/>
        <v>74.368573117855718</v>
      </c>
      <c r="U52" s="37">
        <f t="shared" si="14"/>
        <v>781.63636363636363</v>
      </c>
      <c r="V52" s="37">
        <f t="shared" si="14"/>
        <v>18.368268488672992</v>
      </c>
      <c r="AI52" s="35">
        <v>42005</v>
      </c>
      <c r="AJ52" s="41">
        <f t="shared" si="7"/>
        <v>539173.85</v>
      </c>
      <c r="AK52" s="41">
        <f t="shared" si="7"/>
        <v>196519.62083333332</v>
      </c>
      <c r="AL52" s="41">
        <f t="shared" si="7"/>
        <v>10541</v>
      </c>
      <c r="AM52" s="41">
        <f t="shared" si="7"/>
        <v>746234.47083333333</v>
      </c>
      <c r="AO52" s="35">
        <v>42005</v>
      </c>
      <c r="AP52" s="37">
        <f t="shared" si="12"/>
        <v>13.129022997328521</v>
      </c>
      <c r="AQ52" s="37">
        <f t="shared" si="12"/>
        <v>77.290772083841247</v>
      </c>
      <c r="AR52" s="37">
        <f t="shared" si="12"/>
        <v>1179.0382154882154</v>
      </c>
      <c r="AS52" s="37">
        <f t="shared" si="12"/>
        <v>17.110271700463894</v>
      </c>
    </row>
    <row r="53" spans="1:45" x14ac:dyDescent="0.3">
      <c r="A53" s="41"/>
      <c r="B53" s="35">
        <v>42036</v>
      </c>
      <c r="C53" s="41">
        <v>41567</v>
      </c>
      <c r="D53" s="41">
        <v>2537</v>
      </c>
      <c r="E53" s="41">
        <v>15</v>
      </c>
      <c r="F53" s="41">
        <f t="shared" si="1"/>
        <v>44119</v>
      </c>
      <c r="H53" s="35">
        <v>42036</v>
      </c>
      <c r="I53" s="41">
        <v>656986.88</v>
      </c>
      <c r="J53" s="41">
        <v>219628.31000000006</v>
      </c>
      <c r="K53" s="41">
        <v>10476</v>
      </c>
      <c r="L53" s="41">
        <f t="shared" si="2"/>
        <v>887091.19000000006</v>
      </c>
      <c r="R53" s="35">
        <v>42036</v>
      </c>
      <c r="S53" s="37">
        <f t="shared" si="14"/>
        <v>15.805491856520797</v>
      </c>
      <c r="T53" s="37">
        <f t="shared" si="14"/>
        <v>86.570086716594432</v>
      </c>
      <c r="U53" s="37">
        <f t="shared" si="14"/>
        <v>698.4</v>
      </c>
      <c r="V53" s="37">
        <f t="shared" si="14"/>
        <v>20.106783698633244</v>
      </c>
      <c r="AI53" s="35">
        <v>42036</v>
      </c>
      <c r="AJ53" s="41">
        <f t="shared" si="7"/>
        <v>544294.0741666666</v>
      </c>
      <c r="AK53" s="41">
        <f t="shared" si="7"/>
        <v>193413.11916666664</v>
      </c>
      <c r="AL53" s="41">
        <f t="shared" si="7"/>
        <v>10544.166666666666</v>
      </c>
      <c r="AM53" s="41">
        <f t="shared" si="7"/>
        <v>748251.36</v>
      </c>
      <c r="AO53" s="35">
        <v>42036</v>
      </c>
      <c r="AP53" s="37">
        <f t="shared" si="12"/>
        <v>13.228504585990203</v>
      </c>
      <c r="AQ53" s="37">
        <f t="shared" si="12"/>
        <v>76.092819912712656</v>
      </c>
      <c r="AR53" s="37">
        <f t="shared" si="12"/>
        <v>1092.2659932659931</v>
      </c>
      <c r="AS53" s="37">
        <f t="shared" si="12"/>
        <v>17.125503667653369</v>
      </c>
    </row>
    <row r="54" spans="1:45" x14ac:dyDescent="0.3">
      <c r="A54" s="41"/>
      <c r="B54" s="35">
        <v>42064</v>
      </c>
      <c r="C54" s="41">
        <v>41629</v>
      </c>
      <c r="D54" s="41">
        <v>2538</v>
      </c>
      <c r="E54" s="41">
        <v>15</v>
      </c>
      <c r="F54" s="41">
        <f t="shared" si="1"/>
        <v>44182</v>
      </c>
      <c r="H54" s="35">
        <v>42064</v>
      </c>
      <c r="I54" s="41">
        <v>612543.88</v>
      </c>
      <c r="J54" s="41">
        <v>217424.47999999998</v>
      </c>
      <c r="K54" s="41">
        <v>8710</v>
      </c>
      <c r="L54" s="41">
        <f t="shared" si="2"/>
        <v>838678.36</v>
      </c>
      <c r="R54" s="35">
        <v>42064</v>
      </c>
      <c r="S54" s="37">
        <f t="shared" si="14"/>
        <v>14.714354896826732</v>
      </c>
      <c r="T54" s="37">
        <f t="shared" si="14"/>
        <v>85.667643814026789</v>
      </c>
      <c r="U54" s="37">
        <f t="shared" si="14"/>
        <v>580.66666666666663</v>
      </c>
      <c r="V54" s="37">
        <f t="shared" si="14"/>
        <v>18.98235389977819</v>
      </c>
      <c r="AI54" s="35">
        <v>42064</v>
      </c>
      <c r="AJ54" s="41">
        <f t="shared" si="7"/>
        <v>547916.24916666665</v>
      </c>
      <c r="AK54" s="41">
        <f t="shared" si="7"/>
        <v>193219.05666666667</v>
      </c>
      <c r="AL54" s="41">
        <f t="shared" si="7"/>
        <v>9873.0833333333339</v>
      </c>
      <c r="AM54" s="41">
        <f t="shared" si="7"/>
        <v>751008.38916666678</v>
      </c>
      <c r="AO54" s="35">
        <v>42064</v>
      </c>
      <c r="AP54" s="37">
        <f t="shared" si="12"/>
        <v>13.291627586274727</v>
      </c>
      <c r="AQ54" s="37">
        <f t="shared" si="12"/>
        <v>76.03337467761321</v>
      </c>
      <c r="AR54" s="37">
        <f t="shared" si="12"/>
        <v>985.44191919191906</v>
      </c>
      <c r="AS54" s="37">
        <f t="shared" si="12"/>
        <v>17.157920785185336</v>
      </c>
    </row>
    <row r="55" spans="1:45" x14ac:dyDescent="0.3">
      <c r="A55" s="41"/>
      <c r="B55" s="35">
        <v>42095</v>
      </c>
      <c r="C55" s="41">
        <v>41660</v>
      </c>
      <c r="D55" s="41">
        <v>2537</v>
      </c>
      <c r="E55" s="41">
        <v>15</v>
      </c>
      <c r="F55" s="41">
        <f t="shared" si="1"/>
        <v>44212</v>
      </c>
      <c r="H55" s="35">
        <v>42095</v>
      </c>
      <c r="I55" s="41">
        <v>584584.80999999982</v>
      </c>
      <c r="J55" s="41">
        <v>213778.80999999994</v>
      </c>
      <c r="K55" s="41">
        <v>11324</v>
      </c>
      <c r="L55" s="41">
        <f t="shared" si="2"/>
        <v>809687.61999999976</v>
      </c>
      <c r="R55" s="35">
        <v>42095</v>
      </c>
      <c r="S55" s="37">
        <f t="shared" si="14"/>
        <v>14.03228060489678</v>
      </c>
      <c r="T55" s="37">
        <f t="shared" si="14"/>
        <v>84.264410721324381</v>
      </c>
      <c r="U55" s="37">
        <f t="shared" si="14"/>
        <v>754.93333333333328</v>
      </c>
      <c r="V55" s="37">
        <f t="shared" si="14"/>
        <v>18.313752374920831</v>
      </c>
      <c r="AI55" s="35">
        <v>42095</v>
      </c>
      <c r="AJ55" s="41">
        <f t="shared" si="7"/>
        <v>553045.48499999999</v>
      </c>
      <c r="AK55" s="41">
        <f t="shared" si="7"/>
        <v>193925.80166666667</v>
      </c>
      <c r="AL55" s="41">
        <f t="shared" si="7"/>
        <v>9160.75</v>
      </c>
      <c r="AM55" s="41">
        <f t="shared" si="7"/>
        <v>756132.03666666674</v>
      </c>
      <c r="AO55" s="35">
        <v>42095</v>
      </c>
      <c r="AP55" s="37">
        <f t="shared" si="12"/>
        <v>13.393820652295423</v>
      </c>
      <c r="AQ55" s="37">
        <f t="shared" si="12"/>
        <v>76.330504881853543</v>
      </c>
      <c r="AR55" s="37">
        <f t="shared" si="12"/>
        <v>864.3530303030301</v>
      </c>
      <c r="AS55" s="37">
        <f t="shared" si="12"/>
        <v>17.24729105752623</v>
      </c>
    </row>
    <row r="56" spans="1:45" x14ac:dyDescent="0.3">
      <c r="A56" s="41"/>
      <c r="B56" s="35">
        <v>42125</v>
      </c>
      <c r="C56" s="41">
        <v>41660</v>
      </c>
      <c r="D56" s="41">
        <v>2538</v>
      </c>
      <c r="E56" s="41">
        <v>15</v>
      </c>
      <c r="F56" s="41">
        <f t="shared" si="1"/>
        <v>44213</v>
      </c>
      <c r="H56" s="35">
        <v>42125</v>
      </c>
      <c r="I56" s="41">
        <v>561869.59</v>
      </c>
      <c r="J56" s="41">
        <v>203566.71999999997</v>
      </c>
      <c r="K56" s="41">
        <v>6313</v>
      </c>
      <c r="L56" s="41">
        <f t="shared" si="2"/>
        <v>771749.30999999994</v>
      </c>
      <c r="R56" s="35">
        <v>42125</v>
      </c>
      <c r="S56" s="37">
        <f t="shared" si="14"/>
        <v>13.487028084493518</v>
      </c>
      <c r="T56" s="37">
        <f t="shared" si="14"/>
        <v>80.207533490937735</v>
      </c>
      <c r="U56" s="37">
        <f t="shared" si="14"/>
        <v>420.86666666666667</v>
      </c>
      <c r="V56" s="37">
        <f t="shared" si="14"/>
        <v>17.455257729627032</v>
      </c>
      <c r="AI56" s="35">
        <v>42125</v>
      </c>
      <c r="AJ56" s="41">
        <f t="shared" si="7"/>
        <v>555457.80166666664</v>
      </c>
      <c r="AK56" s="41">
        <f t="shared" si="7"/>
        <v>194201.55916666667</v>
      </c>
      <c r="AL56" s="41">
        <f t="shared" si="7"/>
        <v>8712.5833333333339</v>
      </c>
      <c r="AM56" s="41">
        <f t="shared" si="7"/>
        <v>758371.94416666683</v>
      </c>
      <c r="AO56" s="35">
        <v>42125</v>
      </c>
      <c r="AP56" s="37">
        <f t="shared" si="12"/>
        <v>13.430720954975598</v>
      </c>
      <c r="AQ56" s="37">
        <f t="shared" si="12"/>
        <v>76.452084632392754</v>
      </c>
      <c r="AR56" s="37">
        <f t="shared" si="12"/>
        <v>791.1752525252524</v>
      </c>
      <c r="AS56" s="37">
        <f t="shared" si="12"/>
        <v>17.271883773505063</v>
      </c>
    </row>
    <row r="57" spans="1:45" x14ac:dyDescent="0.3">
      <c r="A57" s="41"/>
      <c r="B57" s="35">
        <v>42156</v>
      </c>
      <c r="C57" s="41">
        <v>41761</v>
      </c>
      <c r="D57" s="41">
        <v>2538</v>
      </c>
      <c r="E57" s="41">
        <v>15</v>
      </c>
      <c r="F57" s="41">
        <f t="shared" si="1"/>
        <v>44314</v>
      </c>
      <c r="H57" s="35">
        <v>42156</v>
      </c>
      <c r="I57" s="41">
        <v>524420.15</v>
      </c>
      <c r="J57" s="41">
        <v>179593.25000000012</v>
      </c>
      <c r="K57" s="41">
        <v>6816</v>
      </c>
      <c r="L57" s="41">
        <f t="shared" si="2"/>
        <v>710829.40000000014</v>
      </c>
      <c r="R57" s="35">
        <v>42156</v>
      </c>
      <c r="S57" s="37">
        <f t="shared" si="14"/>
        <v>12.557653073441729</v>
      </c>
      <c r="T57" s="37">
        <f t="shared" si="14"/>
        <v>70.761721828211236</v>
      </c>
      <c r="U57" s="37">
        <f t="shared" si="14"/>
        <v>454.4</v>
      </c>
      <c r="V57" s="37">
        <f t="shared" si="14"/>
        <v>16.040741075055291</v>
      </c>
      <c r="AI57" s="35">
        <v>42156</v>
      </c>
      <c r="AJ57" s="41">
        <f t="shared" si="7"/>
        <v>555972.64833333332</v>
      </c>
      <c r="AK57" s="41">
        <f t="shared" si="7"/>
        <v>193923.86000000002</v>
      </c>
      <c r="AL57" s="41">
        <f t="shared" si="7"/>
        <v>8636.8333333333339</v>
      </c>
      <c r="AM57" s="41">
        <f t="shared" si="7"/>
        <v>758533.34166666679</v>
      </c>
      <c r="AO57" s="35">
        <v>42156</v>
      </c>
      <c r="AP57" s="37">
        <f t="shared" si="12"/>
        <v>13.42130508567501</v>
      </c>
      <c r="AQ57" s="37">
        <f t="shared" si="12"/>
        <v>76.35683372604349</v>
      </c>
      <c r="AR57" s="37">
        <f t="shared" si="12"/>
        <v>757.51414141414136</v>
      </c>
      <c r="AS57" s="37">
        <f t="shared" si="12"/>
        <v>17.249142738302037</v>
      </c>
    </row>
    <row r="58" spans="1:45" x14ac:dyDescent="0.3">
      <c r="A58" s="41"/>
      <c r="B58" s="35">
        <v>42186</v>
      </c>
      <c r="C58" s="41">
        <v>41761</v>
      </c>
      <c r="D58" s="41">
        <v>2538</v>
      </c>
      <c r="E58" s="41">
        <v>15</v>
      </c>
      <c r="F58" s="41">
        <f t="shared" si="1"/>
        <v>44314</v>
      </c>
      <c r="H58" s="35">
        <v>42186</v>
      </c>
      <c r="I58" s="41">
        <v>531319.38</v>
      </c>
      <c r="J58" s="41">
        <v>185292.40000000002</v>
      </c>
      <c r="K58" s="41">
        <v>6457</v>
      </c>
      <c r="L58" s="41">
        <f t="shared" si="2"/>
        <v>723068.78</v>
      </c>
      <c r="R58" s="35">
        <v>42186</v>
      </c>
      <c r="S58" s="37">
        <f t="shared" si="14"/>
        <v>12.72286056368382</v>
      </c>
      <c r="T58" s="37">
        <f t="shared" si="14"/>
        <v>73.007249802994494</v>
      </c>
      <c r="U58" s="37">
        <f t="shared" si="14"/>
        <v>430.46666666666664</v>
      </c>
      <c r="V58" s="37">
        <f t="shared" si="14"/>
        <v>16.316937762332447</v>
      </c>
      <c r="AI58" s="35">
        <v>42186</v>
      </c>
      <c r="AJ58" s="41">
        <f t="shared" si="7"/>
        <v>558957.30166666664</v>
      </c>
      <c r="AK58" s="41">
        <f t="shared" si="7"/>
        <v>193898.13500000001</v>
      </c>
      <c r="AL58" s="41">
        <f t="shared" si="7"/>
        <v>8335.8333333333339</v>
      </c>
      <c r="AM58" s="41">
        <f t="shared" si="7"/>
        <v>761191.27</v>
      </c>
      <c r="AO58" s="35">
        <v>42186</v>
      </c>
      <c r="AP58" s="37">
        <f t="shared" si="12"/>
        <v>13.47198473473663</v>
      </c>
      <c r="AQ58" s="37">
        <f t="shared" si="12"/>
        <v>76.361070606900995</v>
      </c>
      <c r="AR58" s="37">
        <f t="shared" si="12"/>
        <v>700.15488215488222</v>
      </c>
      <c r="AS58" s="37">
        <f t="shared" si="12"/>
        <v>17.283398452245507</v>
      </c>
    </row>
    <row r="59" spans="1:45" x14ac:dyDescent="0.3">
      <c r="A59" s="41"/>
      <c r="B59" s="35">
        <v>42217</v>
      </c>
      <c r="C59" s="41">
        <v>41794</v>
      </c>
      <c r="D59" s="41">
        <v>2541</v>
      </c>
      <c r="E59" s="41">
        <v>15</v>
      </c>
      <c r="F59" s="41">
        <f t="shared" si="1"/>
        <v>44350</v>
      </c>
      <c r="H59" s="35">
        <v>42217</v>
      </c>
      <c r="I59" s="41">
        <v>531810.64</v>
      </c>
      <c r="J59" s="41">
        <v>193609.36</v>
      </c>
      <c r="K59" s="41">
        <v>6938</v>
      </c>
      <c r="L59" s="41">
        <f t="shared" si="2"/>
        <v>732358</v>
      </c>
      <c r="R59" s="35">
        <v>42217</v>
      </c>
      <c r="S59" s="37">
        <f t="shared" si="14"/>
        <v>12.724569076900991</v>
      </c>
      <c r="T59" s="37">
        <f t="shared" si="14"/>
        <v>76.194159779614324</v>
      </c>
      <c r="U59" s="37">
        <f t="shared" si="14"/>
        <v>462.53333333333336</v>
      </c>
      <c r="V59" s="37">
        <f t="shared" si="14"/>
        <v>16.513145434047349</v>
      </c>
      <c r="W59" s="81">
        <f>+AVERAGE(S48:S59)</f>
        <v>13.521799829055686</v>
      </c>
      <c r="X59" s="81">
        <f>+AVERAGE(T48:T59)</f>
        <v>77.136874720138607</v>
      </c>
      <c r="Y59" s="81">
        <f>+AVERAGE(U48:U59)</f>
        <v>616.29191919191919</v>
      </c>
      <c r="Z59" s="81">
        <f>+AVERAGE(V48:V59)</f>
        <v>17.358367206835002</v>
      </c>
      <c r="AI59" s="35">
        <v>42217</v>
      </c>
      <c r="AJ59" s="41">
        <f t="shared" si="7"/>
        <v>561695.13083333324</v>
      </c>
      <c r="AK59" s="41">
        <f t="shared" si="7"/>
        <v>195858.30583333332</v>
      </c>
      <c r="AL59" s="41">
        <f t="shared" si="7"/>
        <v>7812.333333333333</v>
      </c>
      <c r="AM59" s="41">
        <f t="shared" si="7"/>
        <v>765365.77</v>
      </c>
      <c r="AO59" s="35">
        <v>42217</v>
      </c>
      <c r="AP59" s="37">
        <f t="shared" si="12"/>
        <v>13.521799829055686</v>
      </c>
      <c r="AQ59" s="37">
        <f t="shared" si="12"/>
        <v>77.136874720138607</v>
      </c>
      <c r="AR59" s="37">
        <f t="shared" si="12"/>
        <v>616.29191919191919</v>
      </c>
      <c r="AS59" s="37">
        <f t="shared" si="12"/>
        <v>17.358367206835002</v>
      </c>
    </row>
    <row r="60" spans="1:45" x14ac:dyDescent="0.3">
      <c r="A60" s="41"/>
      <c r="B60" s="35">
        <v>42248</v>
      </c>
      <c r="C60" s="41">
        <v>41833</v>
      </c>
      <c r="D60" s="41">
        <v>2541</v>
      </c>
      <c r="E60" s="41">
        <v>15</v>
      </c>
      <c r="F60" s="41">
        <f t="shared" si="1"/>
        <v>44389</v>
      </c>
      <c r="H60" s="35">
        <v>42248</v>
      </c>
      <c r="I60" s="41">
        <v>538181.99000000011</v>
      </c>
      <c r="J60" s="41">
        <v>192011.09000000008</v>
      </c>
      <c r="K60" s="41">
        <v>7135</v>
      </c>
      <c r="L60" s="41">
        <f t="shared" si="2"/>
        <v>737328.08000000019</v>
      </c>
      <c r="R60" s="35">
        <v>42248</v>
      </c>
      <c r="S60" s="37">
        <f t="shared" si="14"/>
        <v>12.865010637534963</v>
      </c>
      <c r="T60" s="37">
        <f t="shared" si="14"/>
        <v>75.565167256985475</v>
      </c>
      <c r="U60" s="37">
        <f t="shared" si="14"/>
        <v>475.66666666666669</v>
      </c>
      <c r="V60" s="37">
        <f t="shared" si="14"/>
        <v>16.610603527901059</v>
      </c>
      <c r="AI60" s="35">
        <v>42248</v>
      </c>
      <c r="AJ60" s="41">
        <f t="shared" si="7"/>
        <v>564418.49916666665</v>
      </c>
      <c r="AK60" s="41">
        <f t="shared" si="7"/>
        <v>195815.41500000004</v>
      </c>
      <c r="AL60" s="41">
        <f t="shared" si="7"/>
        <v>7739.083333333333</v>
      </c>
      <c r="AM60" s="41">
        <f t="shared" si="7"/>
        <v>767972.99750000006</v>
      </c>
      <c r="AO60" s="35">
        <v>42248</v>
      </c>
      <c r="AP60" s="37">
        <f t="shared" si="12"/>
        <v>13.57006266512604</v>
      </c>
      <c r="AQ60" s="37">
        <f t="shared" si="12"/>
        <v>77.124960980936692</v>
      </c>
      <c r="AR60" s="37">
        <f t="shared" si="12"/>
        <v>589.1474747474748</v>
      </c>
      <c r="AS60" s="37">
        <f t="shared" si="12"/>
        <v>17.396143159514416</v>
      </c>
    </row>
    <row r="61" spans="1:45" x14ac:dyDescent="0.3">
      <c r="A61" s="41"/>
      <c r="B61" s="35">
        <v>42278</v>
      </c>
      <c r="C61" s="41">
        <v>41859</v>
      </c>
      <c r="D61" s="41">
        <v>2545</v>
      </c>
      <c r="E61" s="41">
        <v>15</v>
      </c>
      <c r="F61" s="41">
        <f t="shared" si="1"/>
        <v>44419</v>
      </c>
      <c r="H61" s="35">
        <v>42278</v>
      </c>
      <c r="I61" s="41">
        <v>544997.82999999996</v>
      </c>
      <c r="J61" s="41">
        <v>181777.47999999998</v>
      </c>
      <c r="K61" s="41">
        <v>6694</v>
      </c>
      <c r="L61" s="41">
        <f t="shared" si="2"/>
        <v>733469.30999999994</v>
      </c>
      <c r="R61" s="35">
        <v>42278</v>
      </c>
      <c r="S61" s="37">
        <f t="shared" si="14"/>
        <v>13.019848300246062</v>
      </c>
      <c r="T61" s="37">
        <f t="shared" si="14"/>
        <v>71.425335952848712</v>
      </c>
      <c r="U61" s="37">
        <f t="shared" si="14"/>
        <v>446.26666666666665</v>
      </c>
      <c r="V61" s="37">
        <f t="shared" si="14"/>
        <v>16.512512888628738</v>
      </c>
      <c r="AI61" s="35">
        <v>42278</v>
      </c>
      <c r="AJ61" s="41">
        <f t="shared" si="7"/>
        <v>566735.45083333331</v>
      </c>
      <c r="AK61" s="41">
        <f t="shared" si="7"/>
        <v>195641.13083333333</v>
      </c>
      <c r="AL61" s="41">
        <f t="shared" si="7"/>
        <v>7635.75</v>
      </c>
      <c r="AM61" s="41">
        <f t="shared" si="7"/>
        <v>770012.33166666667</v>
      </c>
      <c r="AO61" s="35">
        <v>42278</v>
      </c>
      <c r="AP61" s="37">
        <f t="shared" si="12"/>
        <v>13.610238160333125</v>
      </c>
      <c r="AQ61" s="37">
        <f t="shared" si="12"/>
        <v>77.051744941091826</v>
      </c>
      <c r="AR61" s="37">
        <f t="shared" si="12"/>
        <v>560.21969696969688</v>
      </c>
      <c r="AS61" s="37">
        <f t="shared" si="12"/>
        <v>17.423379664882066</v>
      </c>
    </row>
    <row r="62" spans="1:45" x14ac:dyDescent="0.3">
      <c r="A62" s="41"/>
      <c r="B62" s="35">
        <v>42309</v>
      </c>
      <c r="C62" s="41">
        <v>42012</v>
      </c>
      <c r="D62" s="41">
        <v>2546</v>
      </c>
      <c r="E62" s="41">
        <v>15</v>
      </c>
      <c r="F62" s="41">
        <f t="shared" si="1"/>
        <v>44573</v>
      </c>
      <c r="H62" s="35">
        <v>42309</v>
      </c>
      <c r="I62" s="41">
        <v>575407.46</v>
      </c>
      <c r="J62" s="41">
        <v>187932.64</v>
      </c>
      <c r="K62" s="41">
        <v>6779</v>
      </c>
      <c r="L62" s="41">
        <f t="shared" si="2"/>
        <v>770119.1</v>
      </c>
      <c r="R62" s="35">
        <v>42309</v>
      </c>
      <c r="S62" s="37">
        <f t="shared" si="14"/>
        <v>13.696264400647433</v>
      </c>
      <c r="T62" s="37">
        <f t="shared" si="14"/>
        <v>73.814862529457983</v>
      </c>
      <c r="U62" s="37">
        <f t="shared" si="14"/>
        <v>451.93333333333334</v>
      </c>
      <c r="V62" s="37">
        <f t="shared" si="14"/>
        <v>17.277703991205438</v>
      </c>
      <c r="AI62" s="35">
        <v>42309</v>
      </c>
      <c r="AJ62" s="41">
        <f t="shared" si="7"/>
        <v>568361.30083333328</v>
      </c>
      <c r="AK62" s="41">
        <f t="shared" si="7"/>
        <v>195706.82750000001</v>
      </c>
      <c r="AL62" s="41">
        <f t="shared" si="7"/>
        <v>7650.25</v>
      </c>
      <c r="AM62" s="41">
        <f t="shared" si="7"/>
        <v>771718.3783333333</v>
      </c>
      <c r="AO62" s="35">
        <v>42309</v>
      </c>
      <c r="AP62" s="37">
        <f t="shared" si="12"/>
        <v>13.629412095725369</v>
      </c>
      <c r="AQ62" s="37">
        <f t="shared" si="12"/>
        <v>77.075141965894417</v>
      </c>
      <c r="AR62" s="37">
        <f t="shared" si="12"/>
        <v>542.83914141414141</v>
      </c>
      <c r="AS62" s="37">
        <f t="shared" si="12"/>
        <v>17.438091492600687</v>
      </c>
    </row>
    <row r="63" spans="1:45" x14ac:dyDescent="0.3">
      <c r="A63" s="41"/>
      <c r="B63" s="35">
        <v>42339</v>
      </c>
      <c r="C63" s="41">
        <v>42233</v>
      </c>
      <c r="D63" s="41">
        <v>2547</v>
      </c>
      <c r="E63" s="41">
        <v>15</v>
      </c>
      <c r="F63" s="41">
        <f t="shared" si="1"/>
        <v>44795</v>
      </c>
      <c r="H63" s="35">
        <v>42339</v>
      </c>
      <c r="I63" s="41">
        <v>581572.83000000007</v>
      </c>
      <c r="J63" s="41">
        <v>186257.05000000005</v>
      </c>
      <c r="K63" s="41">
        <v>7978</v>
      </c>
      <c r="L63" s="41">
        <f t="shared" si="2"/>
        <v>775807.88000000012</v>
      </c>
      <c r="M63" s="41">
        <f>+SUM(I52:I63)</f>
        <v>6855620.0700000003</v>
      </c>
      <c r="N63" s="41">
        <f t="shared" ref="N63:P63" si="15">+SUM(J52:J63)</f>
        <v>2349544.66</v>
      </c>
      <c r="O63" s="41">
        <f t="shared" si="15"/>
        <v>94218</v>
      </c>
      <c r="P63" s="41">
        <f t="shared" si="15"/>
        <v>9299382.7300000004</v>
      </c>
      <c r="R63" s="35">
        <v>42339</v>
      </c>
      <c r="S63" s="37">
        <f t="shared" si="14"/>
        <v>13.770578220822582</v>
      </c>
      <c r="T63" s="37">
        <f t="shared" si="14"/>
        <v>73.128013349038099</v>
      </c>
      <c r="U63" s="37">
        <f t="shared" si="14"/>
        <v>531.86666666666667</v>
      </c>
      <c r="V63" s="37">
        <f t="shared" si="14"/>
        <v>17.319073110838264</v>
      </c>
      <c r="W63" s="37">
        <f>+AVERAGE(S52:S63)</f>
        <v>13.678248333278995</v>
      </c>
      <c r="X63" s="37">
        <f>+AVERAGE(T52:T63)</f>
        <v>77.081229863324111</v>
      </c>
      <c r="Y63" s="37">
        <f>+AVERAGE(U52:U63)</f>
        <v>540.80303030303037</v>
      </c>
      <c r="Z63" s="37">
        <f>+AVERAGE(V52:V63)</f>
        <v>17.484761165136742</v>
      </c>
      <c r="AI63" s="35">
        <v>42339</v>
      </c>
      <c r="AJ63" s="41">
        <f t="shared" si="7"/>
        <v>571301.67249999999</v>
      </c>
      <c r="AK63" s="41">
        <f t="shared" si="7"/>
        <v>195795.38833333334</v>
      </c>
      <c r="AL63" s="41">
        <f t="shared" si="7"/>
        <v>7851.5</v>
      </c>
      <c r="AM63" s="41">
        <f t="shared" si="7"/>
        <v>774948.56083333341</v>
      </c>
      <c r="AO63" s="35">
        <v>42339</v>
      </c>
      <c r="AP63" s="37">
        <f t="shared" si="12"/>
        <v>13.678248333278995</v>
      </c>
      <c r="AQ63" s="37">
        <f t="shared" si="12"/>
        <v>77.081229863324111</v>
      </c>
      <c r="AR63" s="37">
        <f t="shared" si="12"/>
        <v>540.80303030303037</v>
      </c>
      <c r="AS63" s="37">
        <f t="shared" si="12"/>
        <v>17.484761165136742</v>
      </c>
    </row>
    <row r="64" spans="1:45" x14ac:dyDescent="0.3">
      <c r="A64" s="41"/>
      <c r="B64" s="35">
        <v>42370</v>
      </c>
      <c r="C64" s="41">
        <v>42379</v>
      </c>
      <c r="D64" s="41">
        <v>2549</v>
      </c>
      <c r="E64" s="41">
        <v>15</v>
      </c>
      <c r="F64" s="41">
        <f t="shared" si="1"/>
        <v>44943</v>
      </c>
      <c r="H64" s="35">
        <v>42370</v>
      </c>
      <c r="I64" s="41">
        <v>631602.86</v>
      </c>
      <c r="J64" s="41">
        <v>201316.33999999997</v>
      </c>
      <c r="K64" s="41">
        <v>7889</v>
      </c>
      <c r="L64" s="41">
        <f t="shared" si="2"/>
        <v>840808.2</v>
      </c>
      <c r="R64" s="35">
        <v>42370</v>
      </c>
      <c r="S64" s="37">
        <f>+I64/C64</f>
        <v>14.903675405271478</v>
      </c>
      <c r="T64" s="37">
        <f t="shared" si="14"/>
        <v>78.978556296586888</v>
      </c>
      <c r="U64" s="37">
        <f t="shared" si="14"/>
        <v>525.93333333333328</v>
      </c>
      <c r="V64" s="37">
        <f t="shared" si="14"/>
        <v>18.708323876910754</v>
      </c>
      <c r="AI64" s="35">
        <v>42370</v>
      </c>
      <c r="AJ64" s="41">
        <f t="shared" si="7"/>
        <v>572941.52500000002</v>
      </c>
      <c r="AK64" s="41">
        <f t="shared" si="7"/>
        <v>196848.99416666664</v>
      </c>
      <c r="AL64" s="41">
        <f t="shared" si="7"/>
        <v>7792.416666666667</v>
      </c>
      <c r="AM64" s="41">
        <f t="shared" si="7"/>
        <v>777582.93583333318</v>
      </c>
      <c r="AO64" s="35">
        <v>42370</v>
      </c>
      <c r="AP64" s="37">
        <f t="shared" si="12"/>
        <v>13.691634593440575</v>
      </c>
      <c r="AQ64" s="37">
        <f t="shared" si="12"/>
        <v>77.46539512821839</v>
      </c>
      <c r="AR64" s="37">
        <f t="shared" si="12"/>
        <v>519.49444444444441</v>
      </c>
      <c r="AS64" s="37">
        <f t="shared" si="12"/>
        <v>17.513099114156557</v>
      </c>
    </row>
    <row r="65" spans="1:45" x14ac:dyDescent="0.3">
      <c r="A65" s="41"/>
      <c r="B65" s="35">
        <v>42401</v>
      </c>
      <c r="C65" s="41">
        <v>42398</v>
      </c>
      <c r="D65" s="41">
        <v>2549</v>
      </c>
      <c r="E65" s="41">
        <v>15</v>
      </c>
      <c r="F65" s="41">
        <f t="shared" si="1"/>
        <v>44962</v>
      </c>
      <c r="H65" s="35">
        <v>42401</v>
      </c>
      <c r="I65" s="41">
        <v>644541.25999999978</v>
      </c>
      <c r="J65" s="41">
        <v>201772.10000000009</v>
      </c>
      <c r="K65" s="41">
        <v>7973</v>
      </c>
      <c r="L65" s="41">
        <f t="shared" si="2"/>
        <v>854286.35999999987</v>
      </c>
      <c r="R65" s="35">
        <v>42401</v>
      </c>
      <c r="S65" s="37">
        <f t="shared" ref="S65:V128" si="16">+I65/C65</f>
        <v>15.202161894428977</v>
      </c>
      <c r="T65" s="37">
        <f t="shared" si="14"/>
        <v>79.157355825814079</v>
      </c>
      <c r="U65" s="37">
        <f t="shared" si="14"/>
        <v>531.5333333333333</v>
      </c>
      <c r="V65" s="37">
        <f t="shared" si="14"/>
        <v>19.000185934789375</v>
      </c>
      <c r="AI65" s="35">
        <v>42401</v>
      </c>
      <c r="AJ65" s="41">
        <f t="shared" si="7"/>
        <v>571904.39</v>
      </c>
      <c r="AK65" s="41">
        <f t="shared" si="7"/>
        <v>195360.97666666668</v>
      </c>
      <c r="AL65" s="41">
        <f t="shared" si="7"/>
        <v>7583.833333333333</v>
      </c>
      <c r="AM65" s="41">
        <f t="shared" si="7"/>
        <v>774849.19999999984</v>
      </c>
      <c r="AO65" s="35">
        <v>42401</v>
      </c>
      <c r="AP65" s="37">
        <f t="shared" si="12"/>
        <v>13.64135709659959</v>
      </c>
      <c r="AQ65" s="37">
        <f t="shared" si="12"/>
        <v>76.847667553986682</v>
      </c>
      <c r="AR65" s="37">
        <f t="shared" si="12"/>
        <v>505.58888888888896</v>
      </c>
      <c r="AS65" s="37">
        <f t="shared" si="12"/>
        <v>17.420882633836232</v>
      </c>
    </row>
    <row r="66" spans="1:45" x14ac:dyDescent="0.3">
      <c r="A66" s="41"/>
      <c r="B66" s="35">
        <v>42430</v>
      </c>
      <c r="C66" s="41">
        <v>42404</v>
      </c>
      <c r="D66" s="41">
        <v>2548</v>
      </c>
      <c r="E66" s="41">
        <v>15</v>
      </c>
      <c r="F66" s="41">
        <f t="shared" si="1"/>
        <v>44967</v>
      </c>
      <c r="H66" s="35">
        <v>42430</v>
      </c>
      <c r="I66" s="41">
        <v>637327.48</v>
      </c>
      <c r="J66" s="41">
        <v>206060.93999999994</v>
      </c>
      <c r="K66" s="41">
        <v>7933</v>
      </c>
      <c r="L66" s="41">
        <f t="shared" si="2"/>
        <v>851321.41999999993</v>
      </c>
      <c r="R66" s="35">
        <v>42430</v>
      </c>
      <c r="S66" s="37">
        <f t="shared" si="16"/>
        <v>15.029890576360721</v>
      </c>
      <c r="T66" s="37">
        <f t="shared" si="14"/>
        <v>80.871640502354765</v>
      </c>
      <c r="U66" s="37">
        <f t="shared" si="14"/>
        <v>528.86666666666667</v>
      </c>
      <c r="V66" s="37">
        <f t="shared" si="14"/>
        <v>18.932137345164229</v>
      </c>
      <c r="AI66" s="35">
        <v>42430</v>
      </c>
      <c r="AJ66" s="41">
        <f t="shared" si="7"/>
        <v>573969.68999999994</v>
      </c>
      <c r="AK66" s="41">
        <f t="shared" si="7"/>
        <v>194414.01500000001</v>
      </c>
      <c r="AL66" s="41">
        <f t="shared" si="7"/>
        <v>7519.083333333333</v>
      </c>
      <c r="AM66" s="41">
        <f t="shared" si="7"/>
        <v>775902.78833333321</v>
      </c>
      <c r="AO66" s="35">
        <v>42430</v>
      </c>
      <c r="AP66" s="37">
        <f t="shared" si="12"/>
        <v>13.667651736560755</v>
      </c>
      <c r="AQ66" s="37">
        <f t="shared" si="12"/>
        <v>76.448000611347354</v>
      </c>
      <c r="AR66" s="37">
        <f t="shared" si="12"/>
        <v>501.27222222222218</v>
      </c>
      <c r="AS66" s="37">
        <f t="shared" si="12"/>
        <v>17.416697920951734</v>
      </c>
    </row>
    <row r="67" spans="1:45" x14ac:dyDescent="0.3">
      <c r="A67" s="41"/>
      <c r="B67" s="35">
        <v>42461</v>
      </c>
      <c r="C67" s="41">
        <v>42429</v>
      </c>
      <c r="D67" s="41">
        <v>2548</v>
      </c>
      <c r="E67" s="41">
        <v>16</v>
      </c>
      <c r="F67" s="41">
        <f t="shared" si="1"/>
        <v>44993</v>
      </c>
      <c r="H67" s="35">
        <v>42461</v>
      </c>
      <c r="I67" s="41">
        <v>627969.06000000006</v>
      </c>
      <c r="J67" s="41">
        <v>203918.93999999994</v>
      </c>
      <c r="K67" s="41">
        <v>7074</v>
      </c>
      <c r="L67" s="41">
        <f t="shared" si="2"/>
        <v>838962</v>
      </c>
      <c r="R67" s="35">
        <v>42461</v>
      </c>
      <c r="S67" s="37">
        <f t="shared" si="16"/>
        <v>14.80046807608004</v>
      </c>
      <c r="T67" s="37">
        <f t="shared" si="14"/>
        <v>80.030981161695422</v>
      </c>
      <c r="U67" s="37">
        <f t="shared" si="14"/>
        <v>442.125</v>
      </c>
      <c r="V67" s="37">
        <f t="shared" si="14"/>
        <v>18.646500566754828</v>
      </c>
      <c r="AI67" s="35">
        <v>42461</v>
      </c>
      <c r="AJ67" s="41">
        <f t="shared" si="7"/>
        <v>577585.0441666668</v>
      </c>
      <c r="AK67" s="41">
        <f t="shared" si="7"/>
        <v>193592.35916666672</v>
      </c>
      <c r="AL67" s="41">
        <f t="shared" si="7"/>
        <v>7164.916666666667</v>
      </c>
      <c r="AM67" s="41">
        <f t="shared" si="7"/>
        <v>778342.32</v>
      </c>
      <c r="AO67" s="35">
        <v>42461</v>
      </c>
      <c r="AP67" s="37">
        <f t="shared" si="12"/>
        <v>13.73166735915936</v>
      </c>
      <c r="AQ67" s="37">
        <f t="shared" si="12"/>
        <v>76.095214814711611</v>
      </c>
      <c r="AR67" s="37">
        <f t="shared" si="12"/>
        <v>475.20486111111114</v>
      </c>
      <c r="AS67" s="37">
        <f t="shared" si="12"/>
        <v>17.444426936937901</v>
      </c>
    </row>
    <row r="68" spans="1:45" x14ac:dyDescent="0.3">
      <c r="A68" s="41"/>
      <c r="B68" s="35">
        <v>42491</v>
      </c>
      <c r="C68" s="41">
        <v>42463</v>
      </c>
      <c r="D68" s="41">
        <v>2553</v>
      </c>
      <c r="E68" s="41">
        <v>16</v>
      </c>
      <c r="F68" s="41">
        <f t="shared" si="1"/>
        <v>45032</v>
      </c>
      <c r="H68" s="35">
        <v>42491</v>
      </c>
      <c r="I68" s="41">
        <v>586734.43999999994</v>
      </c>
      <c r="J68" s="41">
        <v>199854.78000000003</v>
      </c>
      <c r="K68" s="41">
        <v>8370</v>
      </c>
      <c r="L68" s="41">
        <f t="shared" si="2"/>
        <v>794959.22</v>
      </c>
      <c r="R68" s="35">
        <v>42491</v>
      </c>
      <c r="S68" s="37">
        <f t="shared" si="16"/>
        <v>13.817545627958456</v>
      </c>
      <c r="T68" s="37">
        <f t="shared" si="16"/>
        <v>78.282326674500595</v>
      </c>
      <c r="U68" s="37">
        <f t="shared" si="16"/>
        <v>523.125</v>
      </c>
      <c r="V68" s="37">
        <f t="shared" si="16"/>
        <v>17.653207052762479</v>
      </c>
      <c r="AI68" s="35">
        <v>42491</v>
      </c>
      <c r="AJ68" s="41">
        <f t="shared" si="7"/>
        <v>579657.11500000011</v>
      </c>
      <c r="AK68" s="41">
        <f t="shared" si="7"/>
        <v>193283.03083333335</v>
      </c>
      <c r="AL68" s="41">
        <f t="shared" si="7"/>
        <v>7336.333333333333</v>
      </c>
      <c r="AM68" s="41">
        <f t="shared" si="7"/>
        <v>780276.47916666663</v>
      </c>
      <c r="AO68" s="35">
        <v>42491</v>
      </c>
      <c r="AP68" s="37">
        <f t="shared" si="12"/>
        <v>13.75921048778144</v>
      </c>
      <c r="AQ68" s="37">
        <f t="shared" si="12"/>
        <v>75.934780913341839</v>
      </c>
      <c r="AR68" s="37">
        <f t="shared" si="12"/>
        <v>483.72638888888895</v>
      </c>
      <c r="AS68" s="37">
        <f t="shared" si="12"/>
        <v>17.460922713865852</v>
      </c>
    </row>
    <row r="69" spans="1:45" x14ac:dyDescent="0.3">
      <c r="A69" s="41"/>
      <c r="B69" s="35">
        <v>42522</v>
      </c>
      <c r="C69" s="41">
        <v>42508</v>
      </c>
      <c r="D69" s="41">
        <v>2576</v>
      </c>
      <c r="E69" s="41">
        <v>17</v>
      </c>
      <c r="F69" s="41">
        <f t="shared" ref="F69:F132" si="17">+E69+D69+C69</f>
        <v>45101</v>
      </c>
      <c r="H69" s="35">
        <v>42522</v>
      </c>
      <c r="I69" s="41">
        <v>560088.03</v>
      </c>
      <c r="J69" s="41">
        <v>201029.81000000006</v>
      </c>
      <c r="K69" s="41">
        <v>7800</v>
      </c>
      <c r="L69" s="41">
        <f t="shared" ref="L69:L132" si="18">+K69+J69+I69</f>
        <v>768917.84000000008</v>
      </c>
      <c r="R69" s="35">
        <v>42522</v>
      </c>
      <c r="S69" s="37">
        <f t="shared" si="16"/>
        <v>13.176061682506823</v>
      </c>
      <c r="T69" s="37">
        <f t="shared" si="16"/>
        <v>78.039522515527977</v>
      </c>
      <c r="U69" s="37">
        <f t="shared" si="16"/>
        <v>458.8235294117647</v>
      </c>
      <c r="V69" s="37">
        <f t="shared" si="16"/>
        <v>17.048798031085788</v>
      </c>
      <c r="AI69" s="35">
        <v>42522</v>
      </c>
      <c r="AJ69" s="41">
        <f t="shared" si="7"/>
        <v>582629.43833333335</v>
      </c>
      <c r="AK69" s="41">
        <f t="shared" si="7"/>
        <v>195069.41083333336</v>
      </c>
      <c r="AL69" s="41">
        <f t="shared" si="7"/>
        <v>7418.333333333333</v>
      </c>
      <c r="AM69" s="41">
        <f t="shared" si="7"/>
        <v>785117.18250000011</v>
      </c>
      <c r="AO69" s="35">
        <v>42522</v>
      </c>
      <c r="AP69" s="37">
        <f t="shared" si="12"/>
        <v>13.810744538536865</v>
      </c>
      <c r="AQ69" s="37">
        <f t="shared" si="12"/>
        <v>76.541264303951564</v>
      </c>
      <c r="AR69" s="37">
        <f t="shared" si="12"/>
        <v>484.09501633986929</v>
      </c>
      <c r="AS69" s="37">
        <f t="shared" si="12"/>
        <v>17.54492746020173</v>
      </c>
    </row>
    <row r="70" spans="1:45" x14ac:dyDescent="0.3">
      <c r="A70" s="41"/>
      <c r="B70" s="35">
        <v>42552</v>
      </c>
      <c r="C70" s="41">
        <v>42523</v>
      </c>
      <c r="D70" s="41">
        <v>2576</v>
      </c>
      <c r="E70" s="41">
        <v>17</v>
      </c>
      <c r="F70" s="41">
        <f t="shared" si="17"/>
        <v>45116</v>
      </c>
      <c r="H70" s="35">
        <v>42552</v>
      </c>
      <c r="I70" s="41">
        <v>547677.74</v>
      </c>
      <c r="J70" s="41">
        <v>191763.46000000008</v>
      </c>
      <c r="K70" s="41">
        <v>10120</v>
      </c>
      <c r="L70" s="41">
        <f t="shared" si="18"/>
        <v>749561.20000000007</v>
      </c>
      <c r="R70" s="35">
        <v>42552</v>
      </c>
      <c r="S70" s="37">
        <f t="shared" si="16"/>
        <v>12.879564941325871</v>
      </c>
      <c r="T70" s="37">
        <f t="shared" si="16"/>
        <v>74.442336956521771</v>
      </c>
      <c r="U70" s="37">
        <f t="shared" si="16"/>
        <v>595.29411764705878</v>
      </c>
      <c r="V70" s="37">
        <f t="shared" si="16"/>
        <v>16.614088128380178</v>
      </c>
      <c r="AI70" s="35">
        <v>42552</v>
      </c>
      <c r="AJ70" s="41">
        <f t="shared" si="7"/>
        <v>583992.63500000001</v>
      </c>
      <c r="AK70" s="41">
        <f t="shared" si="7"/>
        <v>195608.66583333336</v>
      </c>
      <c r="AL70" s="41">
        <f t="shared" si="7"/>
        <v>7723.583333333333</v>
      </c>
      <c r="AM70" s="41">
        <f t="shared" si="7"/>
        <v>787324.88416666666</v>
      </c>
      <c r="AO70" s="35">
        <v>42552</v>
      </c>
      <c r="AP70" s="37">
        <f t="shared" si="12"/>
        <v>13.823803236673703</v>
      </c>
      <c r="AQ70" s="37">
        <f t="shared" si="12"/>
        <v>76.660854900078846</v>
      </c>
      <c r="AR70" s="37">
        <f t="shared" si="12"/>
        <v>497.830637254902</v>
      </c>
      <c r="AS70" s="37">
        <f t="shared" si="12"/>
        <v>17.569689990705708</v>
      </c>
    </row>
    <row r="71" spans="1:45" x14ac:dyDescent="0.3">
      <c r="A71" s="41"/>
      <c r="B71" s="35">
        <v>42583</v>
      </c>
      <c r="C71" s="41">
        <v>42518</v>
      </c>
      <c r="D71" s="41">
        <v>2558</v>
      </c>
      <c r="E71" s="41">
        <v>17</v>
      </c>
      <c r="F71" s="41">
        <f t="shared" si="17"/>
        <v>45093</v>
      </c>
      <c r="H71" s="35">
        <v>42583</v>
      </c>
      <c r="I71" s="41">
        <v>527572.41999999993</v>
      </c>
      <c r="J71" s="41">
        <v>184723.96000000008</v>
      </c>
      <c r="K71" s="41">
        <v>7377</v>
      </c>
      <c r="L71" s="41">
        <f t="shared" si="18"/>
        <v>719673.38</v>
      </c>
      <c r="M71" s="82">
        <f>+SUM(I60:I71)</f>
        <v>7003673.3999999994</v>
      </c>
      <c r="N71" s="82">
        <f t="shared" ref="N71" si="19">+SUM(J60:J71)</f>
        <v>2338418.5900000003</v>
      </c>
      <c r="O71" s="82">
        <f t="shared" ref="O71:P71" si="20">+SUM(K60:K71)</f>
        <v>93122</v>
      </c>
      <c r="P71" s="82">
        <f t="shared" si="20"/>
        <v>9435213.9900000002</v>
      </c>
      <c r="R71" s="35">
        <v>42583</v>
      </c>
      <c r="S71" s="37">
        <f t="shared" si="16"/>
        <v>12.408213462533514</v>
      </c>
      <c r="T71" s="37">
        <f t="shared" si="16"/>
        <v>72.21421422986711</v>
      </c>
      <c r="U71" s="37">
        <f t="shared" si="16"/>
        <v>433.94117647058823</v>
      </c>
      <c r="V71" s="37">
        <f t="shared" si="16"/>
        <v>15.959758277337945</v>
      </c>
      <c r="W71" s="81">
        <f>+AVERAGE(S60:S71)</f>
        <v>13.797440268809744</v>
      </c>
      <c r="X71" s="81">
        <f>+AVERAGE(T60:T71)</f>
        <v>76.329192770933247</v>
      </c>
      <c r="Y71" s="81">
        <f>+AVERAGE(U60:U71)</f>
        <v>495.44795751633995</v>
      </c>
      <c r="Z71" s="81">
        <f>+AVERAGE(V60:V71)</f>
        <v>17.523574394313258</v>
      </c>
      <c r="AI71" s="35">
        <v>42583</v>
      </c>
      <c r="AJ71" s="41">
        <f t="shared" si="7"/>
        <v>583639.44999999995</v>
      </c>
      <c r="AK71" s="41">
        <f t="shared" si="7"/>
        <v>194868.21583333335</v>
      </c>
      <c r="AL71" s="41">
        <f t="shared" si="7"/>
        <v>7760.166666666667</v>
      </c>
      <c r="AM71" s="41">
        <f t="shared" si="7"/>
        <v>786267.83250000002</v>
      </c>
      <c r="AO71" s="35">
        <v>42583</v>
      </c>
      <c r="AP71" s="37">
        <f t="shared" si="12"/>
        <v>13.797440268809744</v>
      </c>
      <c r="AQ71" s="37">
        <f t="shared" si="12"/>
        <v>76.329192770933247</v>
      </c>
      <c r="AR71" s="37">
        <f t="shared" si="12"/>
        <v>495.44795751633995</v>
      </c>
      <c r="AS71" s="37">
        <f t="shared" si="12"/>
        <v>17.523574394313258</v>
      </c>
    </row>
    <row r="72" spans="1:45" x14ac:dyDescent="0.3">
      <c r="A72" s="41"/>
      <c r="B72" s="35">
        <v>42614</v>
      </c>
      <c r="C72" s="41">
        <v>42521</v>
      </c>
      <c r="D72" s="41">
        <v>2563</v>
      </c>
      <c r="E72" s="41">
        <v>18</v>
      </c>
      <c r="F72" s="41">
        <f t="shared" si="17"/>
        <v>45102</v>
      </c>
      <c r="H72" s="35">
        <v>42614</v>
      </c>
      <c r="I72" s="41">
        <v>551611.53999999992</v>
      </c>
      <c r="J72" s="41">
        <v>186462.76</v>
      </c>
      <c r="K72" s="41">
        <v>7908</v>
      </c>
      <c r="L72" s="41">
        <f t="shared" si="18"/>
        <v>745982.29999999993</v>
      </c>
      <c r="R72" s="35">
        <v>42614</v>
      </c>
      <c r="S72" s="37">
        <f t="shared" si="16"/>
        <v>12.972685026222335</v>
      </c>
      <c r="T72" s="37">
        <f t="shared" si="16"/>
        <v>72.751759656652368</v>
      </c>
      <c r="U72" s="37">
        <f t="shared" si="16"/>
        <v>439.33333333333331</v>
      </c>
      <c r="V72" s="37">
        <f t="shared" si="16"/>
        <v>16.539894018003636</v>
      </c>
      <c r="AI72" s="35">
        <v>42614</v>
      </c>
      <c r="AJ72" s="41">
        <f t="shared" si="7"/>
        <v>584758.5791666666</v>
      </c>
      <c r="AK72" s="41">
        <f t="shared" si="7"/>
        <v>194405.85499999998</v>
      </c>
      <c r="AL72" s="41">
        <f t="shared" si="7"/>
        <v>7824.583333333333</v>
      </c>
      <c r="AM72" s="41">
        <f t="shared" si="7"/>
        <v>786989.01750000007</v>
      </c>
      <c r="AO72" s="35">
        <v>42614</v>
      </c>
      <c r="AP72" s="37">
        <f t="shared" si="12"/>
        <v>13.806413134533692</v>
      </c>
      <c r="AQ72" s="37">
        <f t="shared" si="12"/>
        <v>76.09474213757214</v>
      </c>
      <c r="AR72" s="37">
        <f t="shared" si="12"/>
        <v>492.42017973856201</v>
      </c>
      <c r="AS72" s="37">
        <f t="shared" si="12"/>
        <v>17.517681935155139</v>
      </c>
    </row>
    <row r="73" spans="1:45" x14ac:dyDescent="0.3">
      <c r="A73" s="41"/>
      <c r="B73" s="35">
        <v>42644</v>
      </c>
      <c r="C73" s="41">
        <v>42564</v>
      </c>
      <c r="D73" s="41">
        <v>2563</v>
      </c>
      <c r="E73" s="41">
        <v>18</v>
      </c>
      <c r="F73" s="41">
        <f t="shared" si="17"/>
        <v>45145</v>
      </c>
      <c r="H73" s="35">
        <v>42644</v>
      </c>
      <c r="I73" s="41">
        <v>579755.02</v>
      </c>
      <c r="J73" s="41">
        <v>189708.74</v>
      </c>
      <c r="K73" s="41">
        <v>8220</v>
      </c>
      <c r="L73" s="41">
        <f t="shared" si="18"/>
        <v>777683.76</v>
      </c>
      <c r="R73" s="35">
        <v>42644</v>
      </c>
      <c r="S73" s="37">
        <f t="shared" si="16"/>
        <v>13.620783291044075</v>
      </c>
      <c r="T73" s="37">
        <f t="shared" si="16"/>
        <v>74.018236441669913</v>
      </c>
      <c r="U73" s="37">
        <f t="shared" si="16"/>
        <v>456.66666666666669</v>
      </c>
      <c r="V73" s="37">
        <f t="shared" si="16"/>
        <v>17.226354192047847</v>
      </c>
      <c r="AI73" s="35">
        <v>42644</v>
      </c>
      <c r="AJ73" s="41">
        <f t="shared" si="7"/>
        <v>587655.01166666672</v>
      </c>
      <c r="AK73" s="41">
        <f t="shared" si="7"/>
        <v>195066.79333333336</v>
      </c>
      <c r="AL73" s="41">
        <f t="shared" si="7"/>
        <v>7951.75</v>
      </c>
      <c r="AM73" s="41">
        <f t="shared" si="7"/>
        <v>790673.55499999982</v>
      </c>
      <c r="AO73" s="35">
        <v>42644</v>
      </c>
      <c r="AP73" s="37">
        <f t="shared" si="12"/>
        <v>13.856491050433524</v>
      </c>
      <c r="AQ73" s="37">
        <f t="shared" si="12"/>
        <v>76.310817178307246</v>
      </c>
      <c r="AR73" s="37">
        <f t="shared" si="12"/>
        <v>493.28684640522874</v>
      </c>
      <c r="AS73" s="37">
        <f t="shared" si="12"/>
        <v>17.577168710440063</v>
      </c>
    </row>
    <row r="74" spans="1:45" x14ac:dyDescent="0.3">
      <c r="A74" s="41"/>
      <c r="B74" s="35">
        <v>42675</v>
      </c>
      <c r="C74" s="41">
        <v>42729</v>
      </c>
      <c r="D74" s="41">
        <v>2561</v>
      </c>
      <c r="E74" s="41">
        <v>18</v>
      </c>
      <c r="F74" s="41">
        <f t="shared" si="17"/>
        <v>45308</v>
      </c>
      <c r="H74" s="35">
        <v>42675</v>
      </c>
      <c r="I74" s="41">
        <v>589221.5199999999</v>
      </c>
      <c r="J74" s="41">
        <v>188163.5</v>
      </c>
      <c r="K74" s="41">
        <v>9152</v>
      </c>
      <c r="L74" s="41">
        <f t="shared" si="18"/>
        <v>786537.0199999999</v>
      </c>
      <c r="R74" s="35">
        <v>42675</v>
      </c>
      <c r="S74" s="37">
        <f t="shared" si="16"/>
        <v>13.789733436307891</v>
      </c>
      <c r="T74" s="37">
        <f t="shared" si="16"/>
        <v>73.472666926981645</v>
      </c>
      <c r="U74" s="37">
        <f t="shared" si="16"/>
        <v>508.44444444444446</v>
      </c>
      <c r="V74" s="37">
        <f t="shared" si="16"/>
        <v>17.359782378387919</v>
      </c>
      <c r="AI74" s="35">
        <v>42675</v>
      </c>
      <c r="AJ74" s="41">
        <f t="shared" si="7"/>
        <v>588806.18333333323</v>
      </c>
      <c r="AK74" s="41">
        <f t="shared" si="7"/>
        <v>195086.03166666665</v>
      </c>
      <c r="AL74" s="41">
        <f t="shared" si="7"/>
        <v>8149.5</v>
      </c>
      <c r="AM74" s="41">
        <f t="shared" si="7"/>
        <v>792041.71499999997</v>
      </c>
      <c r="AO74" s="35">
        <v>42675</v>
      </c>
      <c r="AP74" s="37">
        <f t="shared" si="12"/>
        <v>13.864280136738563</v>
      </c>
      <c r="AQ74" s="37">
        <f t="shared" si="12"/>
        <v>76.282300878100884</v>
      </c>
      <c r="AR74" s="37">
        <f t="shared" si="12"/>
        <v>497.99610566448797</v>
      </c>
      <c r="AS74" s="37">
        <f t="shared" si="12"/>
        <v>17.584008576038602</v>
      </c>
    </row>
    <row r="75" spans="1:45" x14ac:dyDescent="0.3">
      <c r="A75" s="41"/>
      <c r="B75" s="35">
        <v>42705</v>
      </c>
      <c r="C75" s="41">
        <v>42734</v>
      </c>
      <c r="D75" s="41">
        <v>2562</v>
      </c>
      <c r="E75" s="41">
        <v>18</v>
      </c>
      <c r="F75" s="41">
        <f t="shared" si="17"/>
        <v>45314</v>
      </c>
      <c r="H75" s="35">
        <v>42705</v>
      </c>
      <c r="I75" s="41">
        <v>605292.1</v>
      </c>
      <c r="J75" s="41">
        <v>204929.17000000004</v>
      </c>
      <c r="K75" s="41">
        <v>6865</v>
      </c>
      <c r="L75" s="41">
        <f t="shared" si="18"/>
        <v>817086.27</v>
      </c>
      <c r="M75" s="41">
        <f>+SUM(I64:I75)</f>
        <v>7089393.4699999988</v>
      </c>
      <c r="N75" s="41">
        <f t="shared" ref="N75:P75" si="21">+SUM(J64:J75)</f>
        <v>2359704.5</v>
      </c>
      <c r="O75" s="41">
        <f t="shared" si="21"/>
        <v>96681</v>
      </c>
      <c r="P75" s="41">
        <f t="shared" si="21"/>
        <v>9545778.9699999988</v>
      </c>
      <c r="R75" s="35">
        <v>42705</v>
      </c>
      <c r="S75" s="37">
        <f t="shared" si="16"/>
        <v>14.164180746010203</v>
      </c>
      <c r="T75" s="37">
        <f t="shared" si="16"/>
        <v>79.98796643247465</v>
      </c>
      <c r="U75" s="37">
        <f t="shared" si="16"/>
        <v>381.38888888888891</v>
      </c>
      <c r="V75" s="37">
        <f t="shared" si="16"/>
        <v>18.031651807388446</v>
      </c>
      <c r="W75" s="37">
        <f>+AVERAGE(S64:S75)</f>
        <v>13.897080347170865</v>
      </c>
      <c r="X75" s="37">
        <f>+AVERAGE(T64:T75)</f>
        <v>76.853963635053944</v>
      </c>
      <c r="Y75" s="37">
        <f>+AVERAGE(U64:U75)</f>
        <v>485.45629084967322</v>
      </c>
      <c r="Z75" s="37">
        <f>+AVERAGE(V64:V75)</f>
        <v>17.643390134084452</v>
      </c>
      <c r="AI75" s="35">
        <v>42705</v>
      </c>
      <c r="AJ75" s="41">
        <f t="shared" si="7"/>
        <v>590782.78916666657</v>
      </c>
      <c r="AK75" s="41">
        <f t="shared" si="7"/>
        <v>196642.04166666666</v>
      </c>
      <c r="AL75" s="41">
        <f t="shared" si="7"/>
        <v>8056.75</v>
      </c>
      <c r="AM75" s="41">
        <f t="shared" si="7"/>
        <v>795481.5808333332</v>
      </c>
      <c r="AO75" s="35">
        <v>42705</v>
      </c>
      <c r="AP75" s="37">
        <f t="shared" si="12"/>
        <v>13.897080347170865</v>
      </c>
      <c r="AQ75" s="37">
        <f t="shared" si="12"/>
        <v>76.853963635053944</v>
      </c>
      <c r="AR75" s="37">
        <f t="shared" si="12"/>
        <v>485.45629084967322</v>
      </c>
      <c r="AS75" s="37">
        <f t="shared" si="12"/>
        <v>17.643390134084452</v>
      </c>
    </row>
    <row r="76" spans="1:45" x14ac:dyDescent="0.3">
      <c r="A76" s="41"/>
      <c r="B76" s="35">
        <v>42736</v>
      </c>
      <c r="C76" s="41">
        <v>42923</v>
      </c>
      <c r="D76" s="41">
        <v>2559</v>
      </c>
      <c r="E76" s="41">
        <v>18</v>
      </c>
      <c r="F76" s="41">
        <f t="shared" si="17"/>
        <v>45500</v>
      </c>
      <c r="H76" s="35">
        <v>42736</v>
      </c>
      <c r="I76" s="41">
        <v>622270.62</v>
      </c>
      <c r="J76" s="41">
        <v>205985.99999999988</v>
      </c>
      <c r="K76" s="41">
        <v>8164</v>
      </c>
      <c r="L76" s="41">
        <f t="shared" si="18"/>
        <v>836420.61999999988</v>
      </c>
      <c r="R76" s="35">
        <v>42736</v>
      </c>
      <c r="S76" s="37">
        <f t="shared" si="16"/>
        <v>14.497370174498521</v>
      </c>
      <c r="T76" s="37">
        <f t="shared" si="16"/>
        <v>80.494724501758455</v>
      </c>
      <c r="U76" s="37">
        <f t="shared" si="16"/>
        <v>453.55555555555554</v>
      </c>
      <c r="V76" s="37">
        <f t="shared" si="16"/>
        <v>18.382870769230767</v>
      </c>
      <c r="AI76" s="35">
        <v>42736</v>
      </c>
      <c r="AJ76" s="41">
        <f t="shared" si="7"/>
        <v>590005.10249999992</v>
      </c>
      <c r="AK76" s="41">
        <f t="shared" si="7"/>
        <v>197031.18000000002</v>
      </c>
      <c r="AL76" s="41">
        <f t="shared" si="7"/>
        <v>8079.666666666667</v>
      </c>
      <c r="AM76" s="41">
        <f t="shared" si="7"/>
        <v>795115.9491666666</v>
      </c>
      <c r="AO76" s="35">
        <v>42736</v>
      </c>
      <c r="AP76" s="37">
        <f t="shared" si="12"/>
        <v>13.863221577939784</v>
      </c>
      <c r="AQ76" s="37">
        <f t="shared" si="12"/>
        <v>76.980310985484905</v>
      </c>
      <c r="AR76" s="37">
        <f t="shared" si="12"/>
        <v>479.42480936819175</v>
      </c>
      <c r="AS76" s="37">
        <f t="shared" si="12"/>
        <v>17.616269041777787</v>
      </c>
    </row>
    <row r="77" spans="1:45" x14ac:dyDescent="0.3">
      <c r="A77" s="41"/>
      <c r="B77" s="35">
        <v>42767</v>
      </c>
      <c r="C77" s="41">
        <v>42934</v>
      </c>
      <c r="D77" s="41">
        <v>2559</v>
      </c>
      <c r="E77" s="41">
        <v>18</v>
      </c>
      <c r="F77" s="41">
        <f t="shared" si="17"/>
        <v>45511</v>
      </c>
      <c r="H77" s="35">
        <v>42767</v>
      </c>
      <c r="I77" s="41">
        <v>674779.83000000019</v>
      </c>
      <c r="J77" s="41">
        <v>213887.27000000002</v>
      </c>
      <c r="K77" s="41">
        <v>9454</v>
      </c>
      <c r="L77" s="41">
        <f t="shared" si="18"/>
        <v>898121.10000000021</v>
      </c>
      <c r="M77" s="41"/>
      <c r="N77" s="41"/>
      <c r="O77" s="41"/>
      <c r="P77" s="41"/>
      <c r="R77" s="35">
        <v>42767</v>
      </c>
      <c r="S77" s="37">
        <f t="shared" si="16"/>
        <v>15.716677458424563</v>
      </c>
      <c r="T77" s="37">
        <f t="shared" si="16"/>
        <v>83.582364204767501</v>
      </c>
      <c r="U77" s="37">
        <f t="shared" si="16"/>
        <v>525.22222222222217</v>
      </c>
      <c r="V77" s="37">
        <f t="shared" si="16"/>
        <v>19.734154380259721</v>
      </c>
      <c r="W77" s="41"/>
      <c r="X77" s="41"/>
      <c r="Y77" s="41"/>
      <c r="Z77" s="41"/>
      <c r="AI77" s="35">
        <v>42767</v>
      </c>
      <c r="AJ77" s="41">
        <f t="shared" si="7"/>
        <v>592524.98333333328</v>
      </c>
      <c r="AK77" s="41">
        <f t="shared" si="7"/>
        <v>198040.7775</v>
      </c>
      <c r="AL77" s="41">
        <f t="shared" si="7"/>
        <v>8203.0833333333339</v>
      </c>
      <c r="AM77" s="41">
        <f t="shared" si="7"/>
        <v>798768.84416666639</v>
      </c>
      <c r="AO77" s="35">
        <v>42767</v>
      </c>
      <c r="AP77" s="37">
        <f t="shared" si="12"/>
        <v>13.906097874939418</v>
      </c>
      <c r="AQ77" s="37">
        <f t="shared" si="12"/>
        <v>77.349061683731023</v>
      </c>
      <c r="AR77" s="37">
        <f t="shared" si="12"/>
        <v>478.89888344226574</v>
      </c>
      <c r="AS77" s="37">
        <f t="shared" si="12"/>
        <v>17.677433078900318</v>
      </c>
    </row>
    <row r="78" spans="1:45" x14ac:dyDescent="0.3">
      <c r="A78" s="41"/>
      <c r="B78" s="35">
        <v>42795</v>
      </c>
      <c r="C78" s="41">
        <v>42934</v>
      </c>
      <c r="D78" s="41">
        <v>2559</v>
      </c>
      <c r="E78" s="41">
        <v>18</v>
      </c>
      <c r="F78" s="41">
        <f t="shared" si="17"/>
        <v>45511</v>
      </c>
      <c r="H78" s="35">
        <v>42795</v>
      </c>
      <c r="I78" s="41">
        <v>626199.84</v>
      </c>
      <c r="J78" s="41">
        <v>216369.91000000003</v>
      </c>
      <c r="K78" s="41">
        <v>8057</v>
      </c>
      <c r="L78" s="41">
        <f t="shared" si="18"/>
        <v>850626.75</v>
      </c>
      <c r="R78" s="35">
        <v>42795</v>
      </c>
      <c r="S78" s="37">
        <f t="shared" si="16"/>
        <v>14.585173522150276</v>
      </c>
      <c r="T78" s="37">
        <f t="shared" si="16"/>
        <v>84.552524423602989</v>
      </c>
      <c r="U78" s="37">
        <f t="shared" si="16"/>
        <v>447.61111111111109</v>
      </c>
      <c r="V78" s="37">
        <f t="shared" si="16"/>
        <v>18.690574806090837</v>
      </c>
      <c r="AI78" s="35">
        <v>42795</v>
      </c>
      <c r="AJ78" s="41">
        <f t="shared" si="7"/>
        <v>591597.67999999993</v>
      </c>
      <c r="AK78" s="41">
        <f t="shared" si="7"/>
        <v>198899.85833333337</v>
      </c>
      <c r="AL78" s="41">
        <f t="shared" si="7"/>
        <v>8213.4166666666661</v>
      </c>
      <c r="AM78" s="41">
        <f t="shared" si="7"/>
        <v>798710.95500000007</v>
      </c>
      <c r="AO78" s="35">
        <v>42795</v>
      </c>
      <c r="AP78" s="37">
        <f t="shared" si="12"/>
        <v>13.869038120421878</v>
      </c>
      <c r="AQ78" s="37">
        <f t="shared" si="12"/>
        <v>77.655802010501702</v>
      </c>
      <c r="AR78" s="37">
        <f t="shared" si="12"/>
        <v>472.12758714596947</v>
      </c>
      <c r="AS78" s="37">
        <f t="shared" si="12"/>
        <v>17.657302867310868</v>
      </c>
    </row>
    <row r="79" spans="1:45" x14ac:dyDescent="0.3">
      <c r="A79" s="41"/>
      <c r="B79" s="35">
        <v>42826</v>
      </c>
      <c r="C79" s="41">
        <v>42938</v>
      </c>
      <c r="D79" s="41">
        <v>2561</v>
      </c>
      <c r="E79" s="41">
        <v>19</v>
      </c>
      <c r="F79" s="41">
        <f t="shared" si="17"/>
        <v>45518</v>
      </c>
      <c r="H79" s="35">
        <v>42826</v>
      </c>
      <c r="I79" s="41">
        <v>627081.8899999999</v>
      </c>
      <c r="J79" s="41">
        <v>206044.02000000002</v>
      </c>
      <c r="K79" s="41">
        <v>8961</v>
      </c>
      <c r="L79" s="41">
        <f t="shared" si="18"/>
        <v>842086.90999999992</v>
      </c>
      <c r="R79" s="35">
        <v>42826</v>
      </c>
      <c r="S79" s="37">
        <f t="shared" si="16"/>
        <v>14.604357212725322</v>
      </c>
      <c r="T79" s="37">
        <f t="shared" si="16"/>
        <v>80.454517766497474</v>
      </c>
      <c r="U79" s="37">
        <f t="shared" si="16"/>
        <v>471.63157894736844</v>
      </c>
      <c r="V79" s="37">
        <f t="shared" si="16"/>
        <v>18.50008590008348</v>
      </c>
      <c r="AI79" s="35">
        <v>42826</v>
      </c>
      <c r="AJ79" s="41">
        <f t="shared" si="7"/>
        <v>591523.74916666665</v>
      </c>
      <c r="AK79" s="41">
        <f t="shared" si="7"/>
        <v>199076.94833333336</v>
      </c>
      <c r="AL79" s="41">
        <f t="shared" si="7"/>
        <v>8370.6666666666661</v>
      </c>
      <c r="AM79" s="41">
        <f t="shared" si="7"/>
        <v>798971.36416666675</v>
      </c>
      <c r="AO79" s="35">
        <v>42826</v>
      </c>
      <c r="AP79" s="37">
        <f t="shared" ref="AP79:AS110" si="22">+AVERAGE(S68:S79)</f>
        <v>13.852695548475653</v>
      </c>
      <c r="AQ79" s="37">
        <f t="shared" si="22"/>
        <v>77.691096727568535</v>
      </c>
      <c r="AR79" s="37">
        <f t="shared" si="22"/>
        <v>474.58646872491681</v>
      </c>
      <c r="AS79" s="37">
        <f t="shared" si="22"/>
        <v>17.645101645088257</v>
      </c>
    </row>
    <row r="80" spans="1:45" x14ac:dyDescent="0.3">
      <c r="A80" s="41"/>
      <c r="B80" s="35">
        <v>42856</v>
      </c>
      <c r="C80" s="41">
        <v>42937</v>
      </c>
      <c r="D80" s="41">
        <v>2561</v>
      </c>
      <c r="E80" s="41">
        <v>20</v>
      </c>
      <c r="F80" s="41">
        <f t="shared" si="17"/>
        <v>45518</v>
      </c>
      <c r="H80" s="35">
        <v>42856</v>
      </c>
      <c r="I80" s="41">
        <v>588571.52999999991</v>
      </c>
      <c r="J80" s="41">
        <v>181288.11</v>
      </c>
      <c r="K80" s="41">
        <v>8379</v>
      </c>
      <c r="L80" s="41">
        <f t="shared" si="18"/>
        <v>778238.6399999999</v>
      </c>
      <c r="R80" s="35">
        <v>42856</v>
      </c>
      <c r="S80" s="37">
        <f t="shared" si="16"/>
        <v>13.707793511423711</v>
      </c>
      <c r="T80" s="37">
        <f t="shared" si="16"/>
        <v>70.788016399843812</v>
      </c>
      <c r="U80" s="37">
        <f t="shared" si="16"/>
        <v>418.95</v>
      </c>
      <c r="V80" s="37">
        <f t="shared" si="16"/>
        <v>17.09738213454018</v>
      </c>
      <c r="AI80" s="35">
        <v>42856</v>
      </c>
      <c r="AJ80" s="41">
        <f t="shared" ref="AJ80:AM143" si="23">+AVERAGE(I69:I80)</f>
        <v>591676.84</v>
      </c>
      <c r="AK80" s="41">
        <f t="shared" si="23"/>
        <v>197529.72583333336</v>
      </c>
      <c r="AL80" s="41">
        <f t="shared" si="23"/>
        <v>8371.4166666666661</v>
      </c>
      <c r="AM80" s="41">
        <f t="shared" si="23"/>
        <v>797577.98250000004</v>
      </c>
      <c r="AO80" s="35">
        <v>42856</v>
      </c>
      <c r="AP80" s="37">
        <f t="shared" si="22"/>
        <v>13.843549538764426</v>
      </c>
      <c r="AQ80" s="37">
        <f t="shared" si="22"/>
        <v>77.066570871347139</v>
      </c>
      <c r="AR80" s="37">
        <f t="shared" si="22"/>
        <v>465.90521872491678</v>
      </c>
      <c r="AS80" s="37">
        <f t="shared" si="22"/>
        <v>17.598782901903064</v>
      </c>
    </row>
    <row r="81" spans="1:45" x14ac:dyDescent="0.3">
      <c r="A81" s="41"/>
      <c r="B81" s="35">
        <v>42887</v>
      </c>
      <c r="C81" s="41">
        <v>42960</v>
      </c>
      <c r="D81" s="41">
        <v>2561</v>
      </c>
      <c r="E81" s="41">
        <v>20</v>
      </c>
      <c r="F81" s="41">
        <f t="shared" si="17"/>
        <v>45541</v>
      </c>
      <c r="H81" s="35">
        <v>42887</v>
      </c>
      <c r="I81" s="41">
        <v>571711.85000000009</v>
      </c>
      <c r="J81" s="41">
        <v>187868.40000000002</v>
      </c>
      <c r="K81" s="41">
        <v>9960</v>
      </c>
      <c r="L81" s="41">
        <f t="shared" si="18"/>
        <v>769540.25000000012</v>
      </c>
      <c r="R81" s="35">
        <v>42887</v>
      </c>
      <c r="S81" s="37">
        <f t="shared" si="16"/>
        <v>13.308003957169461</v>
      </c>
      <c r="T81" s="37">
        <f t="shared" si="16"/>
        <v>73.357438500585715</v>
      </c>
      <c r="U81" s="37">
        <f t="shared" si="16"/>
        <v>498</v>
      </c>
      <c r="V81" s="37">
        <f t="shared" si="16"/>
        <v>16.897745987132478</v>
      </c>
      <c r="AI81" s="35">
        <v>42887</v>
      </c>
      <c r="AJ81" s="41">
        <f t="shared" si="23"/>
        <v>592645.4916666667</v>
      </c>
      <c r="AK81" s="41">
        <f t="shared" si="23"/>
        <v>196432.94166666668</v>
      </c>
      <c r="AL81" s="41">
        <f t="shared" si="23"/>
        <v>8551.4166666666661</v>
      </c>
      <c r="AM81" s="41">
        <f t="shared" si="23"/>
        <v>797629.85000000009</v>
      </c>
      <c r="AO81" s="35">
        <v>42887</v>
      </c>
      <c r="AP81" s="37">
        <f t="shared" si="22"/>
        <v>13.854544728319645</v>
      </c>
      <c r="AQ81" s="37">
        <f t="shared" si="22"/>
        <v>76.676397203435286</v>
      </c>
      <c r="AR81" s="37">
        <f t="shared" si="22"/>
        <v>469.16992460726982</v>
      </c>
      <c r="AS81" s="37">
        <f t="shared" si="22"/>
        <v>17.586195231573619</v>
      </c>
    </row>
    <row r="82" spans="1:45" x14ac:dyDescent="0.3">
      <c r="A82" s="41"/>
      <c r="B82" s="35">
        <v>42917</v>
      </c>
      <c r="C82" s="41">
        <v>42958</v>
      </c>
      <c r="D82" s="41">
        <v>2562</v>
      </c>
      <c r="E82" s="41">
        <v>20</v>
      </c>
      <c r="F82" s="41">
        <f t="shared" si="17"/>
        <v>45540</v>
      </c>
      <c r="H82" s="35">
        <v>42917</v>
      </c>
      <c r="I82" s="41">
        <v>583322.98</v>
      </c>
      <c r="J82" s="41">
        <v>202725.83000000007</v>
      </c>
      <c r="K82" s="41">
        <v>17551</v>
      </c>
      <c r="L82" s="41">
        <f t="shared" si="18"/>
        <v>803599.81</v>
      </c>
      <c r="R82" s="35">
        <v>42917</v>
      </c>
      <c r="S82" s="37">
        <f t="shared" si="16"/>
        <v>13.578913822803669</v>
      </c>
      <c r="T82" s="37">
        <f t="shared" si="16"/>
        <v>79.127958626073408</v>
      </c>
      <c r="U82" s="37">
        <f t="shared" si="16"/>
        <v>877.55</v>
      </c>
      <c r="V82" s="37">
        <f t="shared" si="16"/>
        <v>17.646021299956082</v>
      </c>
      <c r="AI82" s="35">
        <v>42917</v>
      </c>
      <c r="AJ82" s="41">
        <f t="shared" si="23"/>
        <v>595615.92833333334</v>
      </c>
      <c r="AK82" s="41">
        <f t="shared" si="23"/>
        <v>197346.4725</v>
      </c>
      <c r="AL82" s="41">
        <f t="shared" si="23"/>
        <v>9170.6666666666661</v>
      </c>
      <c r="AM82" s="41">
        <f t="shared" si="23"/>
        <v>802133.0675</v>
      </c>
      <c r="AO82" s="35">
        <v>42917</v>
      </c>
      <c r="AP82" s="37">
        <f t="shared" si="22"/>
        <v>13.912823801776126</v>
      </c>
      <c r="AQ82" s="37">
        <f t="shared" si="22"/>
        <v>77.06686567589793</v>
      </c>
      <c r="AR82" s="37">
        <f t="shared" si="22"/>
        <v>492.69124813668151</v>
      </c>
      <c r="AS82" s="37">
        <f t="shared" si="22"/>
        <v>17.67218966253828</v>
      </c>
    </row>
    <row r="83" spans="1:45" x14ac:dyDescent="0.3">
      <c r="A83" s="41"/>
      <c r="B83" s="35">
        <v>42948</v>
      </c>
      <c r="C83" s="41">
        <v>42986</v>
      </c>
      <c r="D83" s="41">
        <v>2562</v>
      </c>
      <c r="E83" s="41">
        <v>20</v>
      </c>
      <c r="F83" s="41">
        <f t="shared" si="17"/>
        <v>45568</v>
      </c>
      <c r="H83" s="35">
        <v>42948</v>
      </c>
      <c r="I83" s="41">
        <v>564906.43999999994</v>
      </c>
      <c r="J83" s="41">
        <v>185138.59999999998</v>
      </c>
      <c r="K83" s="41">
        <v>9413</v>
      </c>
      <c r="L83" s="41">
        <f t="shared" si="18"/>
        <v>759458.03999999992</v>
      </c>
      <c r="M83" s="82">
        <f>+SUM(I72:I83)</f>
        <v>7184725.1600000001</v>
      </c>
      <c r="N83" s="82">
        <f t="shared" ref="N83:P83" si="24">+SUM(J72:J83)</f>
        <v>2368572.31</v>
      </c>
      <c r="O83" s="82">
        <f t="shared" si="24"/>
        <v>112084</v>
      </c>
      <c r="P83" s="82">
        <f t="shared" si="24"/>
        <v>9665381.4699999988</v>
      </c>
      <c r="R83" s="35">
        <v>42948</v>
      </c>
      <c r="S83" s="37">
        <f t="shared" si="16"/>
        <v>13.141637742520819</v>
      </c>
      <c r="T83" s="37">
        <f t="shared" si="16"/>
        <v>72.263309914129579</v>
      </c>
      <c r="U83" s="37">
        <f t="shared" si="16"/>
        <v>470.65</v>
      </c>
      <c r="V83" s="37">
        <f t="shared" si="16"/>
        <v>16.666477352528087</v>
      </c>
      <c r="W83" s="81">
        <f>+AVERAGE(S72:S83)</f>
        <v>13.97394249177507</v>
      </c>
      <c r="X83" s="81">
        <f>+AVERAGE(T72:T83)</f>
        <v>77.070956982919796</v>
      </c>
      <c r="Y83" s="81">
        <f>+AVERAGE(U72:U83)</f>
        <v>495.75031676413249</v>
      </c>
      <c r="Z83" s="81">
        <f>+AVERAGE(V72:V83)</f>
        <v>17.731082918804123</v>
      </c>
      <c r="AI83" s="35">
        <v>42948</v>
      </c>
      <c r="AJ83" s="41">
        <f t="shared" si="23"/>
        <v>598727.09666666668</v>
      </c>
      <c r="AK83" s="41">
        <f t="shared" si="23"/>
        <v>197381.02583333335</v>
      </c>
      <c r="AL83" s="41">
        <f t="shared" si="23"/>
        <v>9340.3333333333339</v>
      </c>
      <c r="AM83" s="41">
        <f t="shared" si="23"/>
        <v>805448.4558333332</v>
      </c>
      <c r="AO83" s="35">
        <v>42948</v>
      </c>
      <c r="AP83" s="37">
        <f t="shared" si="22"/>
        <v>13.97394249177507</v>
      </c>
      <c r="AQ83" s="37">
        <f t="shared" si="22"/>
        <v>77.070956982919796</v>
      </c>
      <c r="AR83" s="37">
        <f t="shared" si="22"/>
        <v>495.75031676413249</v>
      </c>
      <c r="AS83" s="37">
        <f t="shared" si="22"/>
        <v>17.731082918804123</v>
      </c>
    </row>
    <row r="84" spans="1:45" x14ac:dyDescent="0.3">
      <c r="A84" s="41"/>
      <c r="B84" s="35">
        <v>42979</v>
      </c>
      <c r="C84" s="41">
        <v>42993</v>
      </c>
      <c r="D84" s="41">
        <v>2564</v>
      </c>
      <c r="E84" s="41">
        <v>20</v>
      </c>
      <c r="F84" s="41">
        <f t="shared" si="17"/>
        <v>45577</v>
      </c>
      <c r="H84" s="35">
        <v>42979</v>
      </c>
      <c r="I84" s="41">
        <v>570545.78</v>
      </c>
      <c r="J84" s="41">
        <v>193352.20999999996</v>
      </c>
      <c r="K84" s="41">
        <v>6635</v>
      </c>
      <c r="L84" s="41">
        <f t="shared" si="18"/>
        <v>770532.99</v>
      </c>
      <c r="R84" s="35">
        <v>42979</v>
      </c>
      <c r="S84" s="37">
        <f t="shared" si="16"/>
        <v>13.270666852743471</v>
      </c>
      <c r="T84" s="37">
        <f t="shared" si="16"/>
        <v>75.41037831513259</v>
      </c>
      <c r="U84" s="37">
        <f t="shared" si="16"/>
        <v>331.75</v>
      </c>
      <c r="V84" s="37">
        <f t="shared" si="16"/>
        <v>16.906180529653113</v>
      </c>
      <c r="AI84" s="35">
        <v>42979</v>
      </c>
      <c r="AJ84" s="41">
        <f t="shared" si="23"/>
        <v>600304.95000000007</v>
      </c>
      <c r="AK84" s="41">
        <f t="shared" si="23"/>
        <v>197955.14666666664</v>
      </c>
      <c r="AL84" s="41">
        <f t="shared" si="23"/>
        <v>9234.25</v>
      </c>
      <c r="AM84" s="41">
        <f t="shared" si="23"/>
        <v>807494.34666666656</v>
      </c>
      <c r="AO84" s="35">
        <v>42979</v>
      </c>
      <c r="AP84" s="37">
        <f t="shared" si="22"/>
        <v>13.998774310651832</v>
      </c>
      <c r="AQ84" s="37">
        <f t="shared" si="22"/>
        <v>77.29250853779314</v>
      </c>
      <c r="AR84" s="37">
        <f t="shared" si="22"/>
        <v>486.78503898635472</v>
      </c>
      <c r="AS84" s="37">
        <f t="shared" si="22"/>
        <v>17.761606794774913</v>
      </c>
    </row>
    <row r="85" spans="1:45" x14ac:dyDescent="0.3">
      <c r="A85" s="41"/>
      <c r="B85" s="35">
        <v>43009</v>
      </c>
      <c r="C85" s="41">
        <v>43094</v>
      </c>
      <c r="D85" s="41">
        <v>2565</v>
      </c>
      <c r="E85" s="41">
        <v>20</v>
      </c>
      <c r="F85" s="41">
        <f t="shared" si="17"/>
        <v>45679</v>
      </c>
      <c r="H85" s="35">
        <v>43009</v>
      </c>
      <c r="I85" s="41">
        <v>593226.15999999992</v>
      </c>
      <c r="J85" s="41">
        <v>197756.45000000007</v>
      </c>
      <c r="K85" s="41">
        <v>5735</v>
      </c>
      <c r="L85" s="41">
        <f t="shared" si="18"/>
        <v>796717.61</v>
      </c>
      <c r="R85" s="35">
        <v>43009</v>
      </c>
      <c r="S85" s="37">
        <f t="shared" si="16"/>
        <v>13.765864389474171</v>
      </c>
      <c r="T85" s="37">
        <f t="shared" si="16"/>
        <v>77.098031189083855</v>
      </c>
      <c r="U85" s="37">
        <f t="shared" si="16"/>
        <v>286.75</v>
      </c>
      <c r="V85" s="37">
        <f t="shared" si="16"/>
        <v>17.441660500448783</v>
      </c>
      <c r="AI85" s="35">
        <v>43009</v>
      </c>
      <c r="AJ85" s="41">
        <f t="shared" si="23"/>
        <v>601427.54500000004</v>
      </c>
      <c r="AK85" s="41">
        <f t="shared" si="23"/>
        <v>198625.78916666668</v>
      </c>
      <c r="AL85" s="41">
        <f t="shared" si="23"/>
        <v>9027.1666666666661</v>
      </c>
      <c r="AM85" s="41">
        <f t="shared" si="23"/>
        <v>809080.50083333312</v>
      </c>
      <c r="AO85" s="35">
        <v>43009</v>
      </c>
      <c r="AP85" s="37">
        <f t="shared" si="22"/>
        <v>14.010864402187671</v>
      </c>
      <c r="AQ85" s="37">
        <f t="shared" si="22"/>
        <v>77.549158100077634</v>
      </c>
      <c r="AR85" s="37">
        <f t="shared" si="22"/>
        <v>472.62531676413249</v>
      </c>
      <c r="AS85" s="37">
        <f t="shared" si="22"/>
        <v>17.779548987141659</v>
      </c>
    </row>
    <row r="86" spans="1:45" x14ac:dyDescent="0.3">
      <c r="A86" s="41"/>
      <c r="B86" s="35">
        <v>43040</v>
      </c>
      <c r="C86" s="41">
        <v>43585</v>
      </c>
      <c r="D86" s="41">
        <v>2621</v>
      </c>
      <c r="E86" s="41">
        <v>20</v>
      </c>
      <c r="F86" s="41">
        <f t="shared" si="17"/>
        <v>46226</v>
      </c>
      <c r="H86" s="35">
        <v>43040</v>
      </c>
      <c r="I86" s="41">
        <v>614113.62999999989</v>
      </c>
      <c r="J86" s="41">
        <v>196888.92000000004</v>
      </c>
      <c r="K86" s="41">
        <v>6002</v>
      </c>
      <c r="L86" s="41">
        <f t="shared" si="18"/>
        <v>817004.54999999993</v>
      </c>
      <c r="R86" s="35">
        <v>43040</v>
      </c>
      <c r="S86" s="37">
        <f t="shared" si="16"/>
        <v>14.090022484799814</v>
      </c>
      <c r="T86" s="37">
        <f t="shared" si="16"/>
        <v>75.119771079740573</v>
      </c>
      <c r="U86" s="37">
        <f t="shared" si="16"/>
        <v>300.10000000000002</v>
      </c>
      <c r="V86" s="37">
        <f t="shared" si="16"/>
        <v>17.674134686107383</v>
      </c>
      <c r="AI86" s="35">
        <v>43040</v>
      </c>
      <c r="AJ86" s="41">
        <f t="shared" si="23"/>
        <v>603501.88750000007</v>
      </c>
      <c r="AK86" s="41">
        <f t="shared" si="23"/>
        <v>199352.9075</v>
      </c>
      <c r="AL86" s="41">
        <f t="shared" si="23"/>
        <v>8764.6666666666661</v>
      </c>
      <c r="AM86" s="41">
        <f t="shared" si="23"/>
        <v>811619.46166666679</v>
      </c>
      <c r="AO86" s="35">
        <v>43040</v>
      </c>
      <c r="AP86" s="37">
        <f t="shared" si="22"/>
        <v>14.035888489562</v>
      </c>
      <c r="AQ86" s="37">
        <f t="shared" si="22"/>
        <v>77.686416779474214</v>
      </c>
      <c r="AR86" s="37">
        <f t="shared" si="22"/>
        <v>455.26327972709549</v>
      </c>
      <c r="AS86" s="37">
        <f t="shared" si="22"/>
        <v>17.805745012784946</v>
      </c>
    </row>
    <row r="87" spans="1:45" x14ac:dyDescent="0.3">
      <c r="A87" s="41"/>
      <c r="B87" s="83">
        <v>43070</v>
      </c>
      <c r="C87" s="84">
        <v>43624</v>
      </c>
      <c r="D87" s="84">
        <v>2621</v>
      </c>
      <c r="E87" s="84">
        <v>20</v>
      </c>
      <c r="F87" s="84">
        <f t="shared" si="17"/>
        <v>46265</v>
      </c>
      <c r="H87" s="35">
        <v>43070</v>
      </c>
      <c r="I87" s="41">
        <v>650496.44000000006</v>
      </c>
      <c r="J87" s="41">
        <v>203540.36</v>
      </c>
      <c r="K87" s="41">
        <v>7610</v>
      </c>
      <c r="L87" s="41">
        <f t="shared" si="18"/>
        <v>861646.8</v>
      </c>
      <c r="M87" s="41">
        <f>+SUM(I76:I87)</f>
        <v>7287226.9899999993</v>
      </c>
      <c r="N87" s="41">
        <f t="shared" ref="N87:P87" si="25">+SUM(J76:J87)</f>
        <v>2390846.08</v>
      </c>
      <c r="O87" s="41">
        <f t="shared" si="25"/>
        <v>105921</v>
      </c>
      <c r="P87" s="41">
        <f t="shared" si="25"/>
        <v>9783994.0700000022</v>
      </c>
      <c r="R87" s="35">
        <v>43070</v>
      </c>
      <c r="S87" s="37">
        <f t="shared" si="16"/>
        <v>14.911434989913809</v>
      </c>
      <c r="T87" s="37">
        <f t="shared" si="16"/>
        <v>77.65752003052269</v>
      </c>
      <c r="U87" s="37">
        <f t="shared" si="16"/>
        <v>380.5</v>
      </c>
      <c r="V87" s="37">
        <f t="shared" si="16"/>
        <v>18.624160812709391</v>
      </c>
      <c r="W87" s="37">
        <f>+AVERAGE(S76:S87)</f>
        <v>14.098159676553967</v>
      </c>
      <c r="X87" s="37">
        <f>+AVERAGE(T76:T87)</f>
        <v>77.492212912644888</v>
      </c>
      <c r="Y87" s="37">
        <f>+AVERAGE(U76:U87)</f>
        <v>455.18920565302142</v>
      </c>
      <c r="Z87" s="37">
        <f>+AVERAGE(V76:V87)</f>
        <v>17.85512076322836</v>
      </c>
      <c r="AI87" s="35">
        <v>43070</v>
      </c>
      <c r="AJ87" s="41">
        <f t="shared" si="23"/>
        <v>607268.91583333327</v>
      </c>
      <c r="AK87" s="41">
        <f t="shared" si="23"/>
        <v>199237.17333333334</v>
      </c>
      <c r="AL87" s="41">
        <f t="shared" si="23"/>
        <v>8826.75</v>
      </c>
      <c r="AM87" s="41">
        <f t="shared" si="23"/>
        <v>815332.83916666685</v>
      </c>
      <c r="AO87" s="35">
        <v>43070</v>
      </c>
      <c r="AP87" s="37">
        <f t="shared" si="22"/>
        <v>14.098159676553967</v>
      </c>
      <c r="AQ87" s="37">
        <f t="shared" si="22"/>
        <v>77.492212912644888</v>
      </c>
      <c r="AR87" s="37">
        <f t="shared" si="22"/>
        <v>455.18920565302142</v>
      </c>
      <c r="AS87" s="37">
        <f t="shared" si="22"/>
        <v>17.85512076322836</v>
      </c>
    </row>
    <row r="88" spans="1:45" x14ac:dyDescent="0.3">
      <c r="A88" s="41"/>
      <c r="B88" s="35">
        <v>43101</v>
      </c>
      <c r="C88" s="41">
        <v>43630</v>
      </c>
      <c r="D88" s="41">
        <v>2623</v>
      </c>
      <c r="E88" s="41">
        <v>20</v>
      </c>
      <c r="F88" s="41">
        <f t="shared" si="17"/>
        <v>46273</v>
      </c>
      <c r="H88" s="35">
        <v>43101</v>
      </c>
      <c r="I88" s="41">
        <v>664160.91000000015</v>
      </c>
      <c r="J88" s="41">
        <v>214177.68000000005</v>
      </c>
      <c r="K88" s="41">
        <v>7502</v>
      </c>
      <c r="L88" s="41">
        <f t="shared" si="18"/>
        <v>885840.5900000002</v>
      </c>
      <c r="R88" s="35">
        <v>43101</v>
      </c>
      <c r="S88" s="37">
        <f t="shared" si="16"/>
        <v>15.222574146229661</v>
      </c>
      <c r="T88" s="37">
        <f t="shared" si="16"/>
        <v>81.65370949294703</v>
      </c>
      <c r="U88" s="37">
        <f t="shared" si="16"/>
        <v>375.1</v>
      </c>
      <c r="V88" s="37">
        <f t="shared" si="16"/>
        <v>19.14378989907722</v>
      </c>
      <c r="AI88" s="35">
        <v>43101</v>
      </c>
      <c r="AJ88" s="41">
        <f t="shared" si="23"/>
        <v>610759.77333333332</v>
      </c>
      <c r="AK88" s="41">
        <f t="shared" si="23"/>
        <v>199919.81333333335</v>
      </c>
      <c r="AL88" s="41">
        <f t="shared" si="23"/>
        <v>8771.5833333333339</v>
      </c>
      <c r="AM88" s="41">
        <f t="shared" si="23"/>
        <v>819451.16999999993</v>
      </c>
      <c r="AO88" s="35">
        <v>43101</v>
      </c>
      <c r="AP88" s="37">
        <f t="shared" si="22"/>
        <v>14.158593340864897</v>
      </c>
      <c r="AQ88" s="37">
        <f t="shared" si="22"/>
        <v>77.58879499524393</v>
      </c>
      <c r="AR88" s="37">
        <f t="shared" si="22"/>
        <v>448.65124269005855</v>
      </c>
      <c r="AS88" s="37">
        <f t="shared" si="22"/>
        <v>17.918530690715567</v>
      </c>
    </row>
    <row r="89" spans="1:45" x14ac:dyDescent="0.3">
      <c r="A89" s="41"/>
      <c r="B89" s="35">
        <v>43132</v>
      </c>
      <c r="C89" s="41">
        <v>43835</v>
      </c>
      <c r="D89" s="41">
        <v>2623</v>
      </c>
      <c r="E89" s="41">
        <v>20</v>
      </c>
      <c r="F89" s="41">
        <f t="shared" si="17"/>
        <v>46478</v>
      </c>
      <c r="H89" s="35">
        <v>43132</v>
      </c>
      <c r="I89" s="41">
        <v>702238.00000000012</v>
      </c>
      <c r="J89" s="41">
        <v>208623.39</v>
      </c>
      <c r="K89" s="41">
        <v>9493</v>
      </c>
      <c r="L89" s="41">
        <f t="shared" si="18"/>
        <v>920354.39000000013</v>
      </c>
      <c r="R89" s="35">
        <v>43132</v>
      </c>
      <c r="S89" s="37">
        <f t="shared" si="16"/>
        <v>16.020029656667049</v>
      </c>
      <c r="T89" s="37">
        <f t="shared" si="16"/>
        <v>79.53617613419749</v>
      </c>
      <c r="U89" s="37">
        <f t="shared" si="16"/>
        <v>474.65</v>
      </c>
      <c r="V89" s="37">
        <f t="shared" si="16"/>
        <v>19.801936184861656</v>
      </c>
      <c r="AI89" s="35">
        <v>43132</v>
      </c>
      <c r="AJ89" s="41">
        <f t="shared" si="23"/>
        <v>613047.95416666672</v>
      </c>
      <c r="AK89" s="41">
        <f t="shared" si="23"/>
        <v>199481.15666666671</v>
      </c>
      <c r="AL89" s="41">
        <f t="shared" si="23"/>
        <v>8774.8333333333339</v>
      </c>
      <c r="AM89" s="41">
        <f t="shared" si="23"/>
        <v>821303.94416666671</v>
      </c>
      <c r="AO89" s="35">
        <v>43132</v>
      </c>
      <c r="AP89" s="37">
        <f t="shared" si="22"/>
        <v>14.183872690718438</v>
      </c>
      <c r="AQ89" s="37">
        <f t="shared" si="22"/>
        <v>77.251612656029764</v>
      </c>
      <c r="AR89" s="37">
        <f t="shared" si="22"/>
        <v>444.43689083820664</v>
      </c>
      <c r="AS89" s="37">
        <f t="shared" si="22"/>
        <v>17.924179174432393</v>
      </c>
    </row>
    <row r="90" spans="1:45" x14ac:dyDescent="0.3">
      <c r="A90" s="41"/>
      <c r="B90" s="35">
        <v>43160</v>
      </c>
      <c r="C90" s="41">
        <v>44091</v>
      </c>
      <c r="D90" s="41">
        <v>2623</v>
      </c>
      <c r="E90" s="41">
        <v>21</v>
      </c>
      <c r="F90" s="41">
        <f t="shared" si="17"/>
        <v>46735</v>
      </c>
      <c r="H90" s="35">
        <v>43160</v>
      </c>
      <c r="I90" s="41">
        <v>665800.89</v>
      </c>
      <c r="J90" s="41">
        <v>215576.8600000001</v>
      </c>
      <c r="K90" s="41">
        <v>8482</v>
      </c>
      <c r="L90" s="41">
        <f t="shared" si="18"/>
        <v>889859.75000000012</v>
      </c>
      <c r="R90" s="35">
        <v>43160</v>
      </c>
      <c r="S90" s="37">
        <f t="shared" si="16"/>
        <v>15.100607606994625</v>
      </c>
      <c r="T90" s="37">
        <f t="shared" si="16"/>
        <v>82.187136866183792</v>
      </c>
      <c r="U90" s="37">
        <f t="shared" si="16"/>
        <v>403.90476190476193</v>
      </c>
      <c r="V90" s="37">
        <f t="shared" si="16"/>
        <v>19.040542420027819</v>
      </c>
      <c r="AI90" s="35">
        <v>43160</v>
      </c>
      <c r="AJ90" s="41">
        <f t="shared" si="23"/>
        <v>616348.04166666663</v>
      </c>
      <c r="AK90" s="41">
        <f t="shared" si="23"/>
        <v>199415.06916666668</v>
      </c>
      <c r="AL90" s="41">
        <f t="shared" si="23"/>
        <v>8810.25</v>
      </c>
      <c r="AM90" s="41">
        <f t="shared" si="23"/>
        <v>824573.36083333334</v>
      </c>
      <c r="AO90" s="35">
        <v>43160</v>
      </c>
      <c r="AP90" s="37">
        <f t="shared" si="22"/>
        <v>14.226825531122133</v>
      </c>
      <c r="AQ90" s="37">
        <f t="shared" si="22"/>
        <v>77.054497026244817</v>
      </c>
      <c r="AR90" s="37">
        <f t="shared" si="22"/>
        <v>440.79469507101084</v>
      </c>
      <c r="AS90" s="37">
        <f t="shared" si="22"/>
        <v>17.953343142260476</v>
      </c>
    </row>
    <row r="91" spans="1:45" x14ac:dyDescent="0.3">
      <c r="A91" s="41"/>
      <c r="B91" s="35">
        <v>43191</v>
      </c>
      <c r="C91" s="41">
        <v>44183</v>
      </c>
      <c r="D91" s="41">
        <v>2623</v>
      </c>
      <c r="E91" s="41">
        <v>21</v>
      </c>
      <c r="F91" s="41">
        <f t="shared" si="17"/>
        <v>46827</v>
      </c>
      <c r="H91" s="35">
        <v>43191</v>
      </c>
      <c r="I91" s="41">
        <v>635186.94999999995</v>
      </c>
      <c r="J91" s="41">
        <v>206314.22999999998</v>
      </c>
      <c r="K91" s="41">
        <v>7234</v>
      </c>
      <c r="L91" s="41">
        <f t="shared" si="18"/>
        <v>848735.17999999993</v>
      </c>
      <c r="R91" s="35">
        <v>43191</v>
      </c>
      <c r="S91" s="37">
        <f t="shared" si="16"/>
        <v>14.376274811579114</v>
      </c>
      <c r="T91" s="37">
        <f t="shared" si="16"/>
        <v>78.655825390773913</v>
      </c>
      <c r="U91" s="37">
        <f t="shared" si="16"/>
        <v>344.47619047619048</v>
      </c>
      <c r="V91" s="37">
        <f t="shared" si="16"/>
        <v>18.124910414931556</v>
      </c>
      <c r="AI91" s="35">
        <v>43191</v>
      </c>
      <c r="AJ91" s="41">
        <f t="shared" si="23"/>
        <v>617023.46333333338</v>
      </c>
      <c r="AK91" s="41">
        <f t="shared" si="23"/>
        <v>199437.5866666667</v>
      </c>
      <c r="AL91" s="41">
        <f t="shared" si="23"/>
        <v>8666.3333333333339</v>
      </c>
      <c r="AM91" s="41">
        <f t="shared" si="23"/>
        <v>825127.3833333333</v>
      </c>
      <c r="AO91" s="35">
        <v>43191</v>
      </c>
      <c r="AP91" s="37">
        <f t="shared" si="22"/>
        <v>14.20781866435995</v>
      </c>
      <c r="AQ91" s="37">
        <f t="shared" si="22"/>
        <v>76.904605994934528</v>
      </c>
      <c r="AR91" s="37">
        <f t="shared" si="22"/>
        <v>430.19841269841271</v>
      </c>
      <c r="AS91" s="37">
        <f t="shared" si="22"/>
        <v>17.922078518497813</v>
      </c>
    </row>
    <row r="92" spans="1:45" x14ac:dyDescent="0.3">
      <c r="A92" s="41"/>
      <c r="B92" s="35">
        <v>43221</v>
      </c>
      <c r="C92" s="41">
        <v>44188</v>
      </c>
      <c r="D92" s="41">
        <v>2622</v>
      </c>
      <c r="E92" s="41">
        <v>21</v>
      </c>
      <c r="F92" s="41">
        <f t="shared" si="17"/>
        <v>46831</v>
      </c>
      <c r="H92" s="35">
        <v>43221</v>
      </c>
      <c r="I92" s="41">
        <v>601957.66</v>
      </c>
      <c r="J92" s="41">
        <v>194885.68999999994</v>
      </c>
      <c r="K92" s="41">
        <v>5442</v>
      </c>
      <c r="L92" s="41">
        <f t="shared" si="18"/>
        <v>802285.35</v>
      </c>
      <c r="R92" s="35">
        <v>43221</v>
      </c>
      <c r="S92" s="37">
        <f t="shared" si="16"/>
        <v>13.622650040735042</v>
      </c>
      <c r="T92" s="37">
        <f t="shared" si="16"/>
        <v>74.327112890922933</v>
      </c>
      <c r="U92" s="37">
        <f t="shared" si="16"/>
        <v>259.14285714285717</v>
      </c>
      <c r="V92" s="37">
        <f t="shared" si="16"/>
        <v>17.131501569473212</v>
      </c>
      <c r="AI92" s="35">
        <v>43221</v>
      </c>
      <c r="AJ92" s="41">
        <f t="shared" si="23"/>
        <v>618138.97416666662</v>
      </c>
      <c r="AK92" s="41">
        <f t="shared" si="23"/>
        <v>200570.71833333338</v>
      </c>
      <c r="AL92" s="41">
        <f t="shared" si="23"/>
        <v>8421.5833333333339</v>
      </c>
      <c r="AM92" s="41">
        <f t="shared" si="23"/>
        <v>827131.27583333326</v>
      </c>
      <c r="AO92" s="35">
        <v>43221</v>
      </c>
      <c r="AP92" s="37">
        <f t="shared" si="22"/>
        <v>14.200723375135894</v>
      </c>
      <c r="AQ92" s="37">
        <f t="shared" si="22"/>
        <v>77.199530702524456</v>
      </c>
      <c r="AR92" s="37">
        <f t="shared" si="22"/>
        <v>416.88115079365076</v>
      </c>
      <c r="AS92" s="37">
        <f t="shared" si="22"/>
        <v>17.924921804742233</v>
      </c>
    </row>
    <row r="93" spans="1:45" x14ac:dyDescent="0.3">
      <c r="A93" s="41"/>
      <c r="B93" s="35">
        <v>43252</v>
      </c>
      <c r="C93" s="41">
        <v>44293</v>
      </c>
      <c r="D93" s="41">
        <v>2622</v>
      </c>
      <c r="E93" s="41">
        <v>21</v>
      </c>
      <c r="F93" s="41">
        <f t="shared" si="17"/>
        <v>46936</v>
      </c>
      <c r="H93" s="35">
        <v>43252</v>
      </c>
      <c r="I93" s="41">
        <v>605748.32000000007</v>
      </c>
      <c r="J93" s="41">
        <v>196436.45999999996</v>
      </c>
      <c r="K93" s="41">
        <v>10070</v>
      </c>
      <c r="L93" s="41">
        <f t="shared" si="18"/>
        <v>812254.78</v>
      </c>
      <c r="R93" s="35">
        <v>43252</v>
      </c>
      <c r="S93" s="37">
        <f t="shared" si="16"/>
        <v>13.675937958593909</v>
      </c>
      <c r="T93" s="37">
        <f t="shared" si="16"/>
        <v>74.918558352402727</v>
      </c>
      <c r="U93" s="37">
        <f t="shared" si="16"/>
        <v>479.52380952380952</v>
      </c>
      <c r="V93" s="37">
        <f t="shared" si="16"/>
        <v>17.305581643088463</v>
      </c>
      <c r="AI93" s="35">
        <v>43252</v>
      </c>
      <c r="AJ93" s="41">
        <f t="shared" si="23"/>
        <v>620975.34666666668</v>
      </c>
      <c r="AK93" s="41">
        <f t="shared" si="23"/>
        <v>201284.72333333339</v>
      </c>
      <c r="AL93" s="41">
        <f t="shared" si="23"/>
        <v>8430.75</v>
      </c>
      <c r="AM93" s="41">
        <f t="shared" si="23"/>
        <v>830690.81999999983</v>
      </c>
      <c r="AO93" s="35">
        <v>43252</v>
      </c>
      <c r="AP93" s="37">
        <f t="shared" si="22"/>
        <v>14.231384541921265</v>
      </c>
      <c r="AQ93" s="37">
        <f t="shared" si="22"/>
        <v>77.329624023509211</v>
      </c>
      <c r="AR93" s="37">
        <f t="shared" si="22"/>
        <v>415.34146825396823</v>
      </c>
      <c r="AS93" s="37">
        <f t="shared" si="22"/>
        <v>17.958908109405229</v>
      </c>
    </row>
    <row r="94" spans="1:45" x14ac:dyDescent="0.3">
      <c r="A94" s="41"/>
      <c r="B94" s="35">
        <v>43282</v>
      </c>
      <c r="C94" s="41">
        <v>44295</v>
      </c>
      <c r="D94" s="41">
        <v>2622</v>
      </c>
      <c r="E94" s="41">
        <v>21</v>
      </c>
      <c r="F94" s="41">
        <f t="shared" si="17"/>
        <v>46938</v>
      </c>
      <c r="H94" s="35">
        <v>43282</v>
      </c>
      <c r="I94" s="41">
        <v>594334.55999999994</v>
      </c>
      <c r="J94" s="41">
        <v>203483.24</v>
      </c>
      <c r="K94" s="41">
        <v>5502</v>
      </c>
      <c r="L94" s="41">
        <f t="shared" si="18"/>
        <v>803319.79999999993</v>
      </c>
      <c r="R94" s="35">
        <v>43282</v>
      </c>
      <c r="S94" s="37">
        <f t="shared" si="16"/>
        <v>13.417644429393835</v>
      </c>
      <c r="T94" s="37">
        <f t="shared" si="16"/>
        <v>77.606117467581996</v>
      </c>
      <c r="U94" s="37">
        <f t="shared" si="16"/>
        <v>262</v>
      </c>
      <c r="V94" s="37">
        <f t="shared" si="16"/>
        <v>17.114487195875409</v>
      </c>
      <c r="AI94" s="35">
        <v>43282</v>
      </c>
      <c r="AJ94" s="41">
        <f t="shared" si="23"/>
        <v>621892.97833333339</v>
      </c>
      <c r="AK94" s="41">
        <f t="shared" si="23"/>
        <v>201347.84083333341</v>
      </c>
      <c r="AL94" s="41">
        <f t="shared" si="23"/>
        <v>7426.666666666667</v>
      </c>
      <c r="AM94" s="41">
        <f t="shared" si="23"/>
        <v>830667.48583333322</v>
      </c>
      <c r="AO94" s="35">
        <v>43282</v>
      </c>
      <c r="AP94" s="37">
        <f t="shared" si="22"/>
        <v>14.217945425803778</v>
      </c>
      <c r="AQ94" s="37">
        <f t="shared" si="22"/>
        <v>77.202803926968258</v>
      </c>
      <c r="AR94" s="37">
        <f t="shared" si="22"/>
        <v>364.04563492063494</v>
      </c>
      <c r="AS94" s="37">
        <f t="shared" si="22"/>
        <v>17.91461360073184</v>
      </c>
    </row>
    <row r="95" spans="1:45" x14ac:dyDescent="0.3">
      <c r="A95" s="41"/>
      <c r="B95" s="35">
        <v>43313</v>
      </c>
      <c r="C95" s="41">
        <v>44304</v>
      </c>
      <c r="D95" s="41">
        <v>2625</v>
      </c>
      <c r="E95" s="41">
        <v>21</v>
      </c>
      <c r="F95" s="41">
        <f t="shared" si="17"/>
        <v>46950</v>
      </c>
      <c r="G95" s="42">
        <f>+F95/F83-1</f>
        <v>3.0328300561797805E-2</v>
      </c>
      <c r="H95" s="35">
        <v>43313</v>
      </c>
      <c r="I95" s="41">
        <v>594456.68999999994</v>
      </c>
      <c r="J95" s="41">
        <v>189518.17999999993</v>
      </c>
      <c r="K95" s="41">
        <v>9133</v>
      </c>
      <c r="L95" s="41">
        <f t="shared" si="18"/>
        <v>793107.86999999988</v>
      </c>
      <c r="M95" s="82">
        <f>+SUM(I84:I95)</f>
        <v>7492265.9900000002</v>
      </c>
      <c r="N95" s="82">
        <f t="shared" ref="N95" si="26">+SUM(J84:J95)</f>
        <v>2420553.67</v>
      </c>
      <c r="O95" s="82">
        <f t="shared" ref="O95:P95" si="27">+SUM(K84:K95)</f>
        <v>88840</v>
      </c>
      <c r="P95" s="82">
        <f t="shared" si="27"/>
        <v>10001659.66</v>
      </c>
      <c r="R95" s="35">
        <v>43313</v>
      </c>
      <c r="S95" s="37">
        <f t="shared" si="16"/>
        <v>13.417675379198265</v>
      </c>
      <c r="T95" s="37">
        <f t="shared" si="16"/>
        <v>72.197401904761875</v>
      </c>
      <c r="U95" s="37">
        <f t="shared" si="16"/>
        <v>434.90476190476193</v>
      </c>
      <c r="V95" s="37">
        <f t="shared" si="16"/>
        <v>16.892606389776354</v>
      </c>
      <c r="W95" s="81">
        <f>+AVERAGE(S84:S95)</f>
        <v>14.240948562193566</v>
      </c>
      <c r="X95" s="81">
        <f>+AVERAGE(T84:T95)</f>
        <v>77.197311592854263</v>
      </c>
      <c r="Y95" s="81">
        <f>+AVERAGE(U84:U95)</f>
        <v>361.06686507936507</v>
      </c>
      <c r="Z95" s="81">
        <f>+AVERAGE(V84:V95)</f>
        <v>17.933457687169195</v>
      </c>
      <c r="AI95" s="35">
        <v>43313</v>
      </c>
      <c r="AJ95" s="41">
        <f t="shared" si="23"/>
        <v>624355.49916666665</v>
      </c>
      <c r="AK95" s="41">
        <f t="shared" si="23"/>
        <v>201712.80583333332</v>
      </c>
      <c r="AL95" s="41">
        <f t="shared" si="23"/>
        <v>7403.333333333333</v>
      </c>
      <c r="AM95" s="41">
        <f t="shared" si="23"/>
        <v>833471.63833333331</v>
      </c>
      <c r="AO95" s="35">
        <v>43313</v>
      </c>
      <c r="AP95" s="37">
        <f t="shared" si="22"/>
        <v>14.240948562193566</v>
      </c>
      <c r="AQ95" s="37">
        <f t="shared" si="22"/>
        <v>77.197311592854263</v>
      </c>
      <c r="AR95" s="37">
        <f t="shared" si="22"/>
        <v>361.06686507936507</v>
      </c>
      <c r="AS95" s="37">
        <f t="shared" si="22"/>
        <v>17.933457687169195</v>
      </c>
    </row>
    <row r="96" spans="1:45" x14ac:dyDescent="0.3">
      <c r="A96" s="41"/>
      <c r="B96" s="35">
        <v>43344</v>
      </c>
      <c r="C96" s="41">
        <v>44307</v>
      </c>
      <c r="D96" s="41">
        <v>2625</v>
      </c>
      <c r="E96" s="41">
        <v>21</v>
      </c>
      <c r="F96" s="41">
        <f t="shared" si="17"/>
        <v>46953</v>
      </c>
      <c r="H96" s="35">
        <v>43344</v>
      </c>
      <c r="I96" s="41">
        <v>617535.23</v>
      </c>
      <c r="J96" s="41">
        <v>198316.90000000002</v>
      </c>
      <c r="K96" s="41">
        <v>6371</v>
      </c>
      <c r="L96" s="41">
        <f t="shared" si="18"/>
        <v>822223.13</v>
      </c>
      <c r="R96" s="35">
        <v>43344</v>
      </c>
      <c r="S96" s="37">
        <f t="shared" si="16"/>
        <v>13.937644841672872</v>
      </c>
      <c r="T96" s="37">
        <f t="shared" si="16"/>
        <v>75.54929523809524</v>
      </c>
      <c r="U96" s="37">
        <f t="shared" si="16"/>
        <v>303.38095238095241</v>
      </c>
      <c r="V96" s="37">
        <f t="shared" si="16"/>
        <v>17.511620769705875</v>
      </c>
      <c r="AI96" s="35">
        <v>43344</v>
      </c>
      <c r="AJ96" s="41">
        <f t="shared" si="23"/>
        <v>628271.28666666674</v>
      </c>
      <c r="AK96" s="41">
        <f t="shared" si="23"/>
        <v>202126.53</v>
      </c>
      <c r="AL96" s="41">
        <f t="shared" si="23"/>
        <v>7381.333333333333</v>
      </c>
      <c r="AM96" s="41">
        <f t="shared" si="23"/>
        <v>837779.15</v>
      </c>
      <c r="AO96" s="35">
        <v>43344</v>
      </c>
      <c r="AP96" s="37">
        <f t="shared" si="22"/>
        <v>14.296530061271014</v>
      </c>
      <c r="AQ96" s="37">
        <f t="shared" si="22"/>
        <v>77.208888003101166</v>
      </c>
      <c r="AR96" s="37">
        <f t="shared" si="22"/>
        <v>358.70277777777778</v>
      </c>
      <c r="AS96" s="37">
        <f t="shared" si="22"/>
        <v>17.983911040506925</v>
      </c>
    </row>
    <row r="97" spans="1:45" x14ac:dyDescent="0.3">
      <c r="A97" s="41"/>
      <c r="B97" s="35">
        <v>43374</v>
      </c>
      <c r="C97" s="41">
        <v>44308</v>
      </c>
      <c r="D97" s="41">
        <v>2624</v>
      </c>
      <c r="E97" s="41">
        <v>21</v>
      </c>
      <c r="F97" s="41">
        <f t="shared" si="17"/>
        <v>46953</v>
      </c>
      <c r="H97" s="35">
        <v>43374</v>
      </c>
      <c r="I97" s="41">
        <v>576391.28000000014</v>
      </c>
      <c r="J97" s="41">
        <v>186700.64</v>
      </c>
      <c r="K97" s="41">
        <v>6049</v>
      </c>
      <c r="L97" s="41">
        <f t="shared" si="18"/>
        <v>769140.92000000016</v>
      </c>
      <c r="R97" s="35">
        <v>43374</v>
      </c>
      <c r="S97" s="37">
        <f t="shared" si="16"/>
        <v>13.008740633745603</v>
      </c>
      <c r="T97" s="37">
        <f t="shared" si="16"/>
        <v>71.15115853658537</v>
      </c>
      <c r="U97" s="37">
        <f t="shared" si="16"/>
        <v>288.04761904761904</v>
      </c>
      <c r="V97" s="37">
        <f t="shared" si="16"/>
        <v>16.381081507038957</v>
      </c>
      <c r="AI97" s="35">
        <v>43374</v>
      </c>
      <c r="AJ97" s="41">
        <f t="shared" si="23"/>
        <v>626868.38000000012</v>
      </c>
      <c r="AK97" s="41">
        <f t="shared" si="23"/>
        <v>201205.21250000002</v>
      </c>
      <c r="AL97" s="41">
        <f t="shared" si="23"/>
        <v>7407.5</v>
      </c>
      <c r="AM97" s="41">
        <f t="shared" si="23"/>
        <v>835481.09250000014</v>
      </c>
      <c r="AO97" s="35">
        <v>43374</v>
      </c>
      <c r="AP97" s="37">
        <f t="shared" si="22"/>
        <v>14.2334364149603</v>
      </c>
      <c r="AQ97" s="37">
        <f t="shared" si="22"/>
        <v>76.713315282059625</v>
      </c>
      <c r="AR97" s="37">
        <f t="shared" si="22"/>
        <v>358.81091269841272</v>
      </c>
      <c r="AS97" s="37">
        <f t="shared" si="22"/>
        <v>17.895529457722773</v>
      </c>
    </row>
    <row r="98" spans="1:45" x14ac:dyDescent="0.3">
      <c r="A98" s="41"/>
      <c r="B98" s="35">
        <v>43405</v>
      </c>
      <c r="C98" s="41">
        <v>44548</v>
      </c>
      <c r="D98" s="41">
        <v>2625</v>
      </c>
      <c r="E98" s="41">
        <v>21</v>
      </c>
      <c r="F98" s="41">
        <f t="shared" si="17"/>
        <v>47194</v>
      </c>
      <c r="H98" s="35">
        <v>43405</v>
      </c>
      <c r="I98" s="41">
        <v>619574.79999999993</v>
      </c>
      <c r="J98" s="41">
        <v>190761.96999999997</v>
      </c>
      <c r="K98" s="41">
        <v>5811</v>
      </c>
      <c r="L98" s="41">
        <f t="shared" si="18"/>
        <v>816147.7699999999</v>
      </c>
      <c r="R98" s="35">
        <v>43405</v>
      </c>
      <c r="S98" s="37">
        <f t="shared" si="16"/>
        <v>13.908027296399387</v>
      </c>
      <c r="T98" s="37">
        <f t="shared" si="16"/>
        <v>72.671226666666655</v>
      </c>
      <c r="U98" s="37">
        <f t="shared" si="16"/>
        <v>276.71428571428572</v>
      </c>
      <c r="V98" s="37">
        <f t="shared" si="16"/>
        <v>17.293464635334999</v>
      </c>
      <c r="AI98" s="35">
        <v>43405</v>
      </c>
      <c r="AJ98" s="41">
        <f t="shared" si="23"/>
        <v>627323.47750000004</v>
      </c>
      <c r="AK98" s="41">
        <f t="shared" si="23"/>
        <v>200694.6333333333</v>
      </c>
      <c r="AL98" s="41">
        <f t="shared" si="23"/>
        <v>7391.583333333333</v>
      </c>
      <c r="AM98" s="41">
        <f t="shared" si="23"/>
        <v>835409.69416666671</v>
      </c>
      <c r="AO98" s="35">
        <v>43405</v>
      </c>
      <c r="AP98" s="37">
        <f t="shared" si="22"/>
        <v>14.218270149260263</v>
      </c>
      <c r="AQ98" s="37">
        <f t="shared" si="22"/>
        <v>76.509269914303459</v>
      </c>
      <c r="AR98" s="37">
        <f t="shared" si="22"/>
        <v>356.86210317460313</v>
      </c>
      <c r="AS98" s="37">
        <f t="shared" si="22"/>
        <v>17.863806953491743</v>
      </c>
    </row>
    <row r="99" spans="1:45" x14ac:dyDescent="0.3">
      <c r="A99" s="41"/>
      <c r="B99" s="83">
        <v>43435</v>
      </c>
      <c r="C99" s="84">
        <v>44555</v>
      </c>
      <c r="D99" s="84">
        <v>2625</v>
      </c>
      <c r="E99" s="84">
        <v>21</v>
      </c>
      <c r="F99" s="84">
        <f t="shared" si="17"/>
        <v>47201</v>
      </c>
      <c r="H99" s="35">
        <v>43435</v>
      </c>
      <c r="I99" s="41">
        <v>653595.78999999992</v>
      </c>
      <c r="J99" s="41">
        <v>210274.55999999994</v>
      </c>
      <c r="K99" s="41">
        <v>6122</v>
      </c>
      <c r="L99" s="41">
        <f t="shared" si="18"/>
        <v>869992.34999999986</v>
      </c>
      <c r="M99" s="41">
        <f>+SUM(I88:I99)</f>
        <v>7530981.080000001</v>
      </c>
      <c r="N99" s="41">
        <f t="shared" ref="N99:P99" si="28">+SUM(J88:J99)</f>
        <v>2415069.8000000003</v>
      </c>
      <c r="O99" s="41">
        <f t="shared" si="28"/>
        <v>87211</v>
      </c>
      <c r="P99" s="41">
        <f t="shared" si="28"/>
        <v>10033261.879999999</v>
      </c>
      <c r="R99" s="35">
        <v>43435</v>
      </c>
      <c r="S99" s="37">
        <f t="shared" si="16"/>
        <v>14.669415104926493</v>
      </c>
      <c r="T99" s="37">
        <f t="shared" si="16"/>
        <v>80.104594285714256</v>
      </c>
      <c r="U99" s="37">
        <f t="shared" si="16"/>
        <v>291.52380952380952</v>
      </c>
      <c r="V99" s="37">
        <f t="shared" si="16"/>
        <v>18.431650812482783</v>
      </c>
      <c r="W99" s="37">
        <f>+AVERAGE(S88:S99)</f>
        <v>14.198101825511321</v>
      </c>
      <c r="X99" s="37">
        <f>+AVERAGE(T88:T99)</f>
        <v>76.713192768902772</v>
      </c>
      <c r="Y99" s="37">
        <f>+AVERAGE(U88:U99)</f>
        <v>349.44742063492066</v>
      </c>
      <c r="Z99" s="37">
        <f>+AVERAGE(V88:V99)</f>
        <v>17.847764453472859</v>
      </c>
      <c r="AI99" s="35">
        <v>43435</v>
      </c>
      <c r="AJ99" s="41">
        <f t="shared" si="23"/>
        <v>627581.75666666671</v>
      </c>
      <c r="AK99" s="41">
        <f t="shared" si="23"/>
        <v>201255.81666666668</v>
      </c>
      <c r="AL99" s="41">
        <f t="shared" si="23"/>
        <v>7267.583333333333</v>
      </c>
      <c r="AM99" s="41">
        <f t="shared" si="23"/>
        <v>836105.15666666662</v>
      </c>
      <c r="AO99" s="35">
        <v>43435</v>
      </c>
      <c r="AP99" s="37">
        <f t="shared" si="22"/>
        <v>14.198101825511321</v>
      </c>
      <c r="AQ99" s="37">
        <f t="shared" si="22"/>
        <v>76.713192768902772</v>
      </c>
      <c r="AR99" s="37">
        <f t="shared" si="22"/>
        <v>349.44742063492066</v>
      </c>
      <c r="AS99" s="37">
        <f t="shared" si="22"/>
        <v>17.847764453472859</v>
      </c>
    </row>
    <row r="100" spans="1:45" x14ac:dyDescent="0.3">
      <c r="A100" s="41"/>
      <c r="B100" s="35">
        <v>43466</v>
      </c>
      <c r="C100" s="41">
        <v>44561</v>
      </c>
      <c r="D100" s="41">
        <v>2623</v>
      </c>
      <c r="E100" s="41">
        <v>21</v>
      </c>
      <c r="F100" s="41">
        <f t="shared" si="17"/>
        <v>47205</v>
      </c>
      <c r="H100" s="35">
        <v>43466</v>
      </c>
      <c r="I100" s="41">
        <v>688649.56</v>
      </c>
      <c r="J100" s="41">
        <v>226935.43999999994</v>
      </c>
      <c r="K100" s="41">
        <v>9737</v>
      </c>
      <c r="L100" s="41">
        <f t="shared" si="18"/>
        <v>925322</v>
      </c>
      <c r="R100" s="35">
        <v>43466</v>
      </c>
      <c r="S100" s="37">
        <f t="shared" si="16"/>
        <v>15.454086757478514</v>
      </c>
      <c r="T100" s="37">
        <f t="shared" si="16"/>
        <v>86.517514296606919</v>
      </c>
      <c r="U100" s="37">
        <f t="shared" si="16"/>
        <v>463.66666666666669</v>
      </c>
      <c r="V100" s="37">
        <f t="shared" si="16"/>
        <v>19.602203156445292</v>
      </c>
      <c r="AI100" s="35">
        <v>43466</v>
      </c>
      <c r="AJ100" s="41">
        <f t="shared" si="23"/>
        <v>629622.47750000004</v>
      </c>
      <c r="AK100" s="41">
        <f t="shared" si="23"/>
        <v>202318.96333333335</v>
      </c>
      <c r="AL100" s="41">
        <f t="shared" si="23"/>
        <v>7453.833333333333</v>
      </c>
      <c r="AM100" s="41">
        <f t="shared" si="23"/>
        <v>839395.27416666655</v>
      </c>
      <c r="AO100" s="35">
        <v>43466</v>
      </c>
      <c r="AP100" s="37">
        <f t="shared" si="22"/>
        <v>14.21739454311539</v>
      </c>
      <c r="AQ100" s="37">
        <f t="shared" si="22"/>
        <v>77.118509835874434</v>
      </c>
      <c r="AR100" s="37">
        <f t="shared" si="22"/>
        <v>356.82797619047619</v>
      </c>
      <c r="AS100" s="37">
        <f t="shared" si="22"/>
        <v>17.885965558253528</v>
      </c>
    </row>
    <row r="101" spans="1:45" x14ac:dyDescent="0.3">
      <c r="A101" s="41"/>
      <c r="B101" s="35">
        <v>43497</v>
      </c>
      <c r="C101" s="41">
        <v>44558</v>
      </c>
      <c r="D101" s="41">
        <v>2622</v>
      </c>
      <c r="E101" s="41">
        <v>21</v>
      </c>
      <c r="F101" s="41">
        <f t="shared" si="17"/>
        <v>47201</v>
      </c>
      <c r="H101" s="35">
        <v>43497</v>
      </c>
      <c r="I101" s="41">
        <v>718281.85000000009</v>
      </c>
      <c r="J101" s="41">
        <v>230494.90000000002</v>
      </c>
      <c r="K101" s="41">
        <v>16030</v>
      </c>
      <c r="L101" s="41">
        <f t="shared" si="18"/>
        <v>964806.75000000012</v>
      </c>
      <c r="R101" s="35">
        <v>43497</v>
      </c>
      <c r="S101" s="37">
        <f t="shared" si="16"/>
        <v>16.120154629920556</v>
      </c>
      <c r="T101" s="37">
        <f t="shared" si="16"/>
        <v>87.908047292143408</v>
      </c>
      <c r="U101" s="37">
        <f t="shared" si="16"/>
        <v>763.33333333333337</v>
      </c>
      <c r="V101" s="37">
        <f t="shared" si="16"/>
        <v>20.440387915510268</v>
      </c>
      <c r="AI101" s="35">
        <v>43497</v>
      </c>
      <c r="AJ101" s="41">
        <f t="shared" si="23"/>
        <v>630959.46499999997</v>
      </c>
      <c r="AK101" s="41">
        <f t="shared" si="23"/>
        <v>204141.58916666664</v>
      </c>
      <c r="AL101" s="41">
        <f t="shared" si="23"/>
        <v>7998.583333333333</v>
      </c>
      <c r="AM101" s="41">
        <f t="shared" si="23"/>
        <v>843099.63749999984</v>
      </c>
      <c r="AO101" s="35">
        <v>43497</v>
      </c>
      <c r="AP101" s="37">
        <f t="shared" si="22"/>
        <v>14.225738290886516</v>
      </c>
      <c r="AQ101" s="37">
        <f t="shared" si="22"/>
        <v>77.816165765703261</v>
      </c>
      <c r="AR101" s="37">
        <f t="shared" si="22"/>
        <v>380.88492063492066</v>
      </c>
      <c r="AS101" s="37">
        <f t="shared" si="22"/>
        <v>17.939169869140915</v>
      </c>
    </row>
    <row r="102" spans="1:45" x14ac:dyDescent="0.3">
      <c r="A102" s="41"/>
      <c r="B102" s="35">
        <v>43525</v>
      </c>
      <c r="C102" s="41">
        <v>44559</v>
      </c>
      <c r="D102" s="41">
        <v>2622</v>
      </c>
      <c r="E102" s="41">
        <v>21</v>
      </c>
      <c r="F102" s="41">
        <f t="shared" si="17"/>
        <v>47202</v>
      </c>
      <c r="H102" s="35">
        <v>43525</v>
      </c>
      <c r="I102" s="41">
        <v>660485.01000000013</v>
      </c>
      <c r="J102" s="41">
        <v>215238.56999999995</v>
      </c>
      <c r="K102" s="41">
        <v>23045</v>
      </c>
      <c r="L102" s="41">
        <f t="shared" si="18"/>
        <v>898768.58000000007</v>
      </c>
      <c r="R102" s="35">
        <v>43525</v>
      </c>
      <c r="S102" s="37">
        <f t="shared" si="16"/>
        <v>14.822707197199222</v>
      </c>
      <c r="T102" s="37">
        <f t="shared" si="16"/>
        <v>82.089462242562917</v>
      </c>
      <c r="U102" s="37">
        <f t="shared" si="16"/>
        <v>1097.3809523809523</v>
      </c>
      <c r="V102" s="37">
        <f t="shared" si="16"/>
        <v>19.040900385576883</v>
      </c>
      <c r="AI102" s="35">
        <v>43525</v>
      </c>
      <c r="AJ102" s="41">
        <f t="shared" si="23"/>
        <v>630516.47499999998</v>
      </c>
      <c r="AK102" s="41">
        <f t="shared" si="23"/>
        <v>204113.39833333329</v>
      </c>
      <c r="AL102" s="41">
        <f t="shared" si="23"/>
        <v>9212.1666666666661</v>
      </c>
      <c r="AM102" s="41">
        <f t="shared" si="23"/>
        <v>843842.03999999992</v>
      </c>
      <c r="AO102" s="35">
        <v>43525</v>
      </c>
      <c r="AP102" s="37">
        <f t="shared" si="22"/>
        <v>14.202579923403567</v>
      </c>
      <c r="AQ102" s="37">
        <f t="shared" si="22"/>
        <v>77.808026213734848</v>
      </c>
      <c r="AR102" s="37">
        <f t="shared" si="22"/>
        <v>438.67460317460319</v>
      </c>
      <c r="AS102" s="37">
        <f t="shared" si="22"/>
        <v>17.939199699603339</v>
      </c>
    </row>
    <row r="103" spans="1:45" x14ac:dyDescent="0.3">
      <c r="A103" s="41"/>
      <c r="B103" s="35">
        <v>43556</v>
      </c>
      <c r="C103" s="41">
        <v>44560</v>
      </c>
      <c r="D103" s="41">
        <v>2622</v>
      </c>
      <c r="E103" s="41">
        <v>21</v>
      </c>
      <c r="F103" s="41">
        <f t="shared" si="17"/>
        <v>47203</v>
      </c>
      <c r="H103" s="35">
        <v>43556</v>
      </c>
      <c r="I103" s="41">
        <v>626610.27</v>
      </c>
      <c r="J103" s="41">
        <v>199129.65000000002</v>
      </c>
      <c r="K103" s="41">
        <v>11584</v>
      </c>
      <c r="L103" s="41">
        <f t="shared" si="18"/>
        <v>837323.92</v>
      </c>
      <c r="R103" s="35">
        <v>43556</v>
      </c>
      <c r="S103" s="37">
        <f t="shared" si="16"/>
        <v>14.062169434470377</v>
      </c>
      <c r="T103" s="37">
        <f t="shared" si="16"/>
        <v>75.945709382151037</v>
      </c>
      <c r="U103" s="37">
        <f t="shared" si="16"/>
        <v>551.61904761904759</v>
      </c>
      <c r="V103" s="37">
        <f t="shared" si="16"/>
        <v>17.738786094104189</v>
      </c>
      <c r="AI103" s="35">
        <v>43556</v>
      </c>
      <c r="AJ103" s="41">
        <f t="shared" si="23"/>
        <v>629801.75166666659</v>
      </c>
      <c r="AK103" s="41">
        <f t="shared" si="23"/>
        <v>203514.68333333326</v>
      </c>
      <c r="AL103" s="41">
        <f t="shared" si="23"/>
        <v>9574.6666666666661</v>
      </c>
      <c r="AM103" s="41">
        <f t="shared" si="23"/>
        <v>842891.10166666657</v>
      </c>
      <c r="AO103" s="35">
        <v>43556</v>
      </c>
      <c r="AP103" s="37">
        <f t="shared" si="22"/>
        <v>14.176404475311173</v>
      </c>
      <c r="AQ103" s="37">
        <f t="shared" si="22"/>
        <v>77.582183213016265</v>
      </c>
      <c r="AR103" s="37">
        <f t="shared" si="22"/>
        <v>455.93650793650795</v>
      </c>
      <c r="AS103" s="37">
        <f t="shared" si="22"/>
        <v>17.907022672867722</v>
      </c>
    </row>
    <row r="104" spans="1:45" x14ac:dyDescent="0.3">
      <c r="A104" s="41"/>
      <c r="B104" s="35">
        <v>43586</v>
      </c>
      <c r="C104" s="41">
        <v>44555</v>
      </c>
      <c r="D104" s="41">
        <v>2625</v>
      </c>
      <c r="E104" s="41">
        <v>21</v>
      </c>
      <c r="F104" s="41">
        <f t="shared" si="17"/>
        <v>47201</v>
      </c>
      <c r="H104" s="35">
        <v>43586</v>
      </c>
      <c r="I104" s="41">
        <v>629145.9</v>
      </c>
      <c r="J104" s="41">
        <v>196801.70999999996</v>
      </c>
      <c r="K104" s="41">
        <v>7698</v>
      </c>
      <c r="L104" s="41">
        <f t="shared" si="18"/>
        <v>833645.61</v>
      </c>
      <c r="R104" s="35">
        <v>43586</v>
      </c>
      <c r="S104" s="37">
        <f t="shared" si="16"/>
        <v>14.120657614184717</v>
      </c>
      <c r="T104" s="37">
        <f t="shared" si="16"/>
        <v>74.972079999999991</v>
      </c>
      <c r="U104" s="37">
        <f t="shared" si="16"/>
        <v>366.57142857142856</v>
      </c>
      <c r="V104" s="37">
        <f t="shared" si="16"/>
        <v>17.661609076078896</v>
      </c>
      <c r="AI104" s="35">
        <v>43586</v>
      </c>
      <c r="AJ104" s="41">
        <f t="shared" si="23"/>
        <v>632067.43833333335</v>
      </c>
      <c r="AK104" s="41">
        <f t="shared" si="23"/>
        <v>203674.3516666666</v>
      </c>
      <c r="AL104" s="41">
        <f t="shared" si="23"/>
        <v>9762.6666666666661</v>
      </c>
      <c r="AM104" s="41">
        <f t="shared" si="23"/>
        <v>845504.45666666655</v>
      </c>
      <c r="AO104" s="35">
        <v>43586</v>
      </c>
      <c r="AP104" s="37">
        <f t="shared" si="22"/>
        <v>14.21790510643198</v>
      </c>
      <c r="AQ104" s="37">
        <f t="shared" si="22"/>
        <v>77.63593047210604</v>
      </c>
      <c r="AR104" s="37">
        <f t="shared" si="22"/>
        <v>464.88888888888891</v>
      </c>
      <c r="AS104" s="37">
        <f t="shared" si="22"/>
        <v>17.951198298418198</v>
      </c>
    </row>
    <row r="105" spans="1:45" x14ac:dyDescent="0.3">
      <c r="A105" s="41"/>
      <c r="B105" s="35">
        <v>43617</v>
      </c>
      <c r="C105" s="41">
        <v>44619</v>
      </c>
      <c r="D105" s="41">
        <v>2631</v>
      </c>
      <c r="E105" s="41">
        <v>21</v>
      </c>
      <c r="F105" s="41">
        <f t="shared" si="17"/>
        <v>47271</v>
      </c>
      <c r="H105" s="35">
        <v>43617</v>
      </c>
      <c r="I105" s="41">
        <v>619963.8899999999</v>
      </c>
      <c r="J105" s="41">
        <v>191408.75</v>
      </c>
      <c r="K105" s="41">
        <v>6142</v>
      </c>
      <c r="L105" s="41">
        <f t="shared" si="18"/>
        <v>817514.6399999999</v>
      </c>
      <c r="R105" s="35">
        <v>43617</v>
      </c>
      <c r="S105" s="37">
        <f t="shared" si="16"/>
        <v>13.894616419014319</v>
      </c>
      <c r="T105" s="37">
        <f t="shared" si="16"/>
        <v>72.751330292664392</v>
      </c>
      <c r="U105" s="37">
        <f t="shared" si="16"/>
        <v>292.47619047619048</v>
      </c>
      <c r="V105" s="37">
        <f t="shared" si="16"/>
        <v>17.294210826934059</v>
      </c>
      <c r="AI105" s="35">
        <v>43617</v>
      </c>
      <c r="AJ105" s="41">
        <f t="shared" si="23"/>
        <v>633252.0691666666</v>
      </c>
      <c r="AK105" s="41">
        <f t="shared" si="23"/>
        <v>203255.37583333327</v>
      </c>
      <c r="AL105" s="41">
        <f t="shared" si="23"/>
        <v>9435.3333333333339</v>
      </c>
      <c r="AM105" s="41">
        <f t="shared" si="23"/>
        <v>845942.77833333332</v>
      </c>
      <c r="AO105" s="35">
        <v>43617</v>
      </c>
      <c r="AP105" s="37">
        <f t="shared" si="22"/>
        <v>14.236128311467013</v>
      </c>
      <c r="AQ105" s="37">
        <f t="shared" si="22"/>
        <v>77.455328133794509</v>
      </c>
      <c r="AR105" s="37">
        <f t="shared" si="22"/>
        <v>449.3015873015874</v>
      </c>
      <c r="AS105" s="37">
        <f t="shared" si="22"/>
        <v>17.95025073040533</v>
      </c>
    </row>
    <row r="106" spans="1:45" x14ac:dyDescent="0.3">
      <c r="A106" s="41"/>
      <c r="B106" s="35">
        <v>43647</v>
      </c>
      <c r="C106" s="41">
        <v>44622</v>
      </c>
      <c r="D106" s="41">
        <v>2632</v>
      </c>
      <c r="E106" s="41">
        <v>21</v>
      </c>
      <c r="F106" s="41">
        <f t="shared" si="17"/>
        <v>47275</v>
      </c>
      <c r="H106" s="35">
        <v>43647</v>
      </c>
      <c r="I106" s="41">
        <v>568877.20000000007</v>
      </c>
      <c r="J106" s="41">
        <v>182413.18000000005</v>
      </c>
      <c r="K106" s="41">
        <v>6706</v>
      </c>
      <c r="L106" s="41">
        <f t="shared" si="18"/>
        <v>757996.38000000012</v>
      </c>
      <c r="R106" s="35">
        <v>43647</v>
      </c>
      <c r="S106" s="37">
        <f t="shared" si="16"/>
        <v>12.748805521939852</v>
      </c>
      <c r="T106" s="37">
        <f t="shared" si="16"/>
        <v>69.305919452887551</v>
      </c>
      <c r="U106" s="37">
        <f t="shared" si="16"/>
        <v>319.33333333333331</v>
      </c>
      <c r="V106" s="37">
        <f t="shared" si="16"/>
        <v>16.03376795346378</v>
      </c>
      <c r="AI106" s="35">
        <v>43647</v>
      </c>
      <c r="AJ106" s="41">
        <f t="shared" si="23"/>
        <v>631130.62250000006</v>
      </c>
      <c r="AK106" s="41">
        <f t="shared" si="23"/>
        <v>201499.53749999998</v>
      </c>
      <c r="AL106" s="41">
        <f t="shared" si="23"/>
        <v>9535.6666666666661</v>
      </c>
      <c r="AM106" s="41">
        <f t="shared" si="23"/>
        <v>842165.82666666678</v>
      </c>
      <c r="AO106" s="35">
        <v>43647</v>
      </c>
      <c r="AP106" s="37">
        <f t="shared" si="22"/>
        <v>14.18039173584585</v>
      </c>
      <c r="AQ106" s="37">
        <f t="shared" si="22"/>
        <v>76.763644965903296</v>
      </c>
      <c r="AR106" s="37">
        <f t="shared" si="22"/>
        <v>454.07936507936506</v>
      </c>
      <c r="AS106" s="37">
        <f t="shared" si="22"/>
        <v>17.860190793537694</v>
      </c>
    </row>
    <row r="107" spans="1:45" x14ac:dyDescent="0.3">
      <c r="A107" s="41"/>
      <c r="B107" s="35">
        <v>43678</v>
      </c>
      <c r="C107" s="41">
        <v>44630</v>
      </c>
      <c r="D107" s="41">
        <v>2633</v>
      </c>
      <c r="E107" s="41">
        <v>22</v>
      </c>
      <c r="F107" s="41">
        <f t="shared" si="17"/>
        <v>47285</v>
      </c>
      <c r="G107" s="42">
        <f>+F107/F95-1</f>
        <v>7.1352502662407336E-3</v>
      </c>
      <c r="H107" s="35">
        <v>43678</v>
      </c>
      <c r="I107" s="41">
        <v>589688.70000000007</v>
      </c>
      <c r="J107" s="41">
        <v>177649.13</v>
      </c>
      <c r="K107" s="41">
        <v>6138</v>
      </c>
      <c r="L107" s="41">
        <f t="shared" si="18"/>
        <v>773475.83000000007</v>
      </c>
      <c r="M107" s="82">
        <f>+SUM(I96:I107)</f>
        <v>7568799.4800000014</v>
      </c>
      <c r="N107" s="82">
        <f t="shared" ref="N107" si="29">+SUM(J96:J107)</f>
        <v>2406125.4</v>
      </c>
      <c r="O107" s="82">
        <f t="shared" ref="O107:P107" si="30">+SUM(K96:K107)</f>
        <v>111433</v>
      </c>
      <c r="P107" s="82">
        <f t="shared" si="30"/>
        <v>10086357.880000001</v>
      </c>
      <c r="R107" s="35">
        <v>43678</v>
      </c>
      <c r="S107" s="37">
        <f t="shared" si="16"/>
        <v>13.212832175666593</v>
      </c>
      <c r="T107" s="37">
        <f t="shared" si="16"/>
        <v>67.470235472844664</v>
      </c>
      <c r="U107" s="37">
        <f t="shared" si="16"/>
        <v>279</v>
      </c>
      <c r="V107" s="37">
        <f t="shared" si="16"/>
        <v>16.357741990060273</v>
      </c>
      <c r="W107" s="81">
        <f>+AVERAGE(S96:S107)</f>
        <v>14.163321468884874</v>
      </c>
      <c r="X107" s="81">
        <f>+AVERAGE(T96:T107)</f>
        <v>76.369714429910204</v>
      </c>
      <c r="Y107" s="81">
        <f>+AVERAGE(U96:U107)</f>
        <v>441.08730158730162</v>
      </c>
      <c r="Z107" s="81">
        <f>+AVERAGE(V96:V107)</f>
        <v>17.815618760228023</v>
      </c>
      <c r="AI107" s="35">
        <v>43678</v>
      </c>
      <c r="AJ107" s="41">
        <f t="shared" si="23"/>
        <v>630733.29000000015</v>
      </c>
      <c r="AK107" s="41">
        <f t="shared" si="23"/>
        <v>200510.44999999998</v>
      </c>
      <c r="AL107" s="41">
        <f t="shared" si="23"/>
        <v>9286.0833333333339</v>
      </c>
      <c r="AM107" s="41">
        <f t="shared" si="23"/>
        <v>840529.82333333336</v>
      </c>
      <c r="AO107" s="35">
        <v>43678</v>
      </c>
      <c r="AP107" s="37">
        <f t="shared" si="22"/>
        <v>14.163321468884874</v>
      </c>
      <c r="AQ107" s="37">
        <f t="shared" si="22"/>
        <v>76.369714429910204</v>
      </c>
      <c r="AR107" s="37">
        <f t="shared" si="22"/>
        <v>441.08730158730162</v>
      </c>
      <c r="AS107" s="37">
        <f t="shared" si="22"/>
        <v>17.815618760228023</v>
      </c>
    </row>
    <row r="108" spans="1:45" x14ac:dyDescent="0.3">
      <c r="A108" s="41"/>
      <c r="B108" s="35">
        <v>43709</v>
      </c>
      <c r="C108" s="41">
        <v>44631</v>
      </c>
      <c r="D108" s="41">
        <v>2633</v>
      </c>
      <c r="E108" s="41">
        <v>22</v>
      </c>
      <c r="F108" s="41">
        <f t="shared" si="17"/>
        <v>47286</v>
      </c>
      <c r="H108" s="35">
        <v>43709</v>
      </c>
      <c r="I108" s="41">
        <v>611055.10000000009</v>
      </c>
      <c r="J108" s="41">
        <v>196614.56000000006</v>
      </c>
      <c r="K108" s="41">
        <v>6469</v>
      </c>
      <c r="L108" s="41">
        <f t="shared" si="18"/>
        <v>814138.66000000015</v>
      </c>
      <c r="R108" s="35">
        <v>43709</v>
      </c>
      <c r="S108" s="37">
        <f t="shared" si="16"/>
        <v>13.691270641482379</v>
      </c>
      <c r="T108" s="37">
        <f t="shared" si="16"/>
        <v>74.67320926699584</v>
      </c>
      <c r="U108" s="37">
        <f t="shared" si="16"/>
        <v>294.04545454545456</v>
      </c>
      <c r="V108" s="37">
        <f t="shared" si="16"/>
        <v>17.217329865076348</v>
      </c>
      <c r="AI108" s="35">
        <v>43709</v>
      </c>
      <c r="AJ108" s="41">
        <f t="shared" si="23"/>
        <v>630193.27916666679</v>
      </c>
      <c r="AK108" s="41">
        <f t="shared" si="23"/>
        <v>200368.58833333335</v>
      </c>
      <c r="AL108" s="41">
        <f t="shared" si="23"/>
        <v>9294.25</v>
      </c>
      <c r="AM108" s="41">
        <f t="shared" si="23"/>
        <v>839856.11750000005</v>
      </c>
      <c r="AO108" s="35">
        <v>43709</v>
      </c>
      <c r="AP108" s="37">
        <f t="shared" si="22"/>
        <v>14.14279028553567</v>
      </c>
      <c r="AQ108" s="37">
        <f t="shared" si="22"/>
        <v>76.296707265651918</v>
      </c>
      <c r="AR108" s="37">
        <f t="shared" si="22"/>
        <v>440.30934343434348</v>
      </c>
      <c r="AS108" s="37">
        <f t="shared" si="22"/>
        <v>17.791094518175562</v>
      </c>
    </row>
    <row r="109" spans="1:45" x14ac:dyDescent="0.3">
      <c r="A109" s="41"/>
      <c r="B109" s="35">
        <v>43739</v>
      </c>
      <c r="C109" s="41">
        <v>44671</v>
      </c>
      <c r="D109" s="41">
        <v>2636</v>
      </c>
      <c r="E109" s="41">
        <v>22</v>
      </c>
      <c r="F109" s="41">
        <f t="shared" si="17"/>
        <v>47329</v>
      </c>
      <c r="H109" s="35">
        <v>43739</v>
      </c>
      <c r="I109" s="41">
        <v>601486.25</v>
      </c>
      <c r="J109" s="41">
        <v>188985.82000000007</v>
      </c>
      <c r="K109" s="41">
        <v>7157</v>
      </c>
      <c r="L109" s="41">
        <f t="shared" si="18"/>
        <v>797629.07000000007</v>
      </c>
      <c r="R109" s="35">
        <v>43739</v>
      </c>
      <c r="S109" s="37">
        <f t="shared" si="16"/>
        <v>13.464803787692238</v>
      </c>
      <c r="T109" s="37">
        <f t="shared" si="16"/>
        <v>71.694165402124455</v>
      </c>
      <c r="U109" s="37">
        <f t="shared" si="16"/>
        <v>325.31818181818181</v>
      </c>
      <c r="V109" s="37">
        <f t="shared" si="16"/>
        <v>16.852861247860719</v>
      </c>
      <c r="AI109" s="35">
        <v>43739</v>
      </c>
      <c r="AJ109" s="41">
        <f t="shared" si="23"/>
        <v>632284.52666666673</v>
      </c>
      <c r="AK109" s="41">
        <f t="shared" si="23"/>
        <v>200559.02000000002</v>
      </c>
      <c r="AL109" s="41">
        <f t="shared" si="23"/>
        <v>9386.5833333333339</v>
      </c>
      <c r="AM109" s="41">
        <f t="shared" si="23"/>
        <v>842230.12999999989</v>
      </c>
      <c r="AO109" s="35">
        <v>43739</v>
      </c>
      <c r="AP109" s="37">
        <f t="shared" si="22"/>
        <v>14.180795548364555</v>
      </c>
      <c r="AQ109" s="37">
        <f t="shared" si="22"/>
        <v>76.341957837780186</v>
      </c>
      <c r="AR109" s="37">
        <f t="shared" si="22"/>
        <v>443.41522366522372</v>
      </c>
      <c r="AS109" s="37">
        <f t="shared" si="22"/>
        <v>17.830409496577374</v>
      </c>
    </row>
    <row r="110" spans="1:45" x14ac:dyDescent="0.3">
      <c r="A110" s="41"/>
      <c r="B110" s="35">
        <v>43770</v>
      </c>
      <c r="C110" s="41">
        <v>44746</v>
      </c>
      <c r="D110" s="41">
        <v>2636</v>
      </c>
      <c r="E110" s="41">
        <v>22</v>
      </c>
      <c r="F110" s="41">
        <f t="shared" si="17"/>
        <v>47404</v>
      </c>
      <c r="H110" s="35">
        <v>43770</v>
      </c>
      <c r="I110" s="41">
        <v>616764.30000000005</v>
      </c>
      <c r="J110" s="41">
        <v>190066.37</v>
      </c>
      <c r="K110" s="41">
        <v>7057</v>
      </c>
      <c r="L110" s="41">
        <f t="shared" si="18"/>
        <v>813887.67</v>
      </c>
      <c r="R110" s="35">
        <v>43770</v>
      </c>
      <c r="S110" s="37">
        <f t="shared" si="16"/>
        <v>13.783674518392706</v>
      </c>
      <c r="T110" s="37">
        <f t="shared" si="16"/>
        <v>72.104085735963579</v>
      </c>
      <c r="U110" s="37">
        <f t="shared" si="16"/>
        <v>320.77272727272725</v>
      </c>
      <c r="V110" s="37">
        <f t="shared" si="16"/>
        <v>17.16917707366467</v>
      </c>
      <c r="AI110" s="35">
        <v>43770</v>
      </c>
      <c r="AJ110" s="41">
        <f t="shared" si="23"/>
        <v>632050.31833333347</v>
      </c>
      <c r="AK110" s="41">
        <f t="shared" si="23"/>
        <v>200501.05333333332</v>
      </c>
      <c r="AL110" s="41">
        <f t="shared" si="23"/>
        <v>9490.4166666666661</v>
      </c>
      <c r="AM110" s="41">
        <f t="shared" si="23"/>
        <v>842041.78833333345</v>
      </c>
      <c r="AO110" s="35">
        <v>43770</v>
      </c>
      <c r="AP110" s="37">
        <f t="shared" si="22"/>
        <v>14.170432816863999</v>
      </c>
      <c r="AQ110" s="37">
        <f t="shared" si="22"/>
        <v>76.294696093554919</v>
      </c>
      <c r="AR110" s="37">
        <f t="shared" si="22"/>
        <v>447.08676046176043</v>
      </c>
      <c r="AS110" s="37">
        <f t="shared" si="22"/>
        <v>17.820052199771514</v>
      </c>
    </row>
    <row r="111" spans="1:45" x14ac:dyDescent="0.3">
      <c r="A111" s="41"/>
      <c r="B111" s="83">
        <v>43800</v>
      </c>
      <c r="C111" s="84">
        <v>45087</v>
      </c>
      <c r="D111" s="84">
        <v>2649</v>
      </c>
      <c r="E111" s="84">
        <v>22</v>
      </c>
      <c r="F111" s="84">
        <f t="shared" si="17"/>
        <v>47758</v>
      </c>
      <c r="H111" s="35">
        <v>43800</v>
      </c>
      <c r="I111" s="41">
        <v>607066.48</v>
      </c>
      <c r="J111" s="41">
        <v>208072.36</v>
      </c>
      <c r="K111" s="41">
        <v>7679</v>
      </c>
      <c r="L111" s="41">
        <f t="shared" si="18"/>
        <v>822817.84</v>
      </c>
      <c r="M111" s="41">
        <f>+SUM(I100:I111)</f>
        <v>7538074.5099999998</v>
      </c>
      <c r="N111" s="41">
        <f t="shared" ref="N111:P111" si="31">+SUM(J100:J111)</f>
        <v>2403810.44</v>
      </c>
      <c r="O111" s="41">
        <f t="shared" si="31"/>
        <v>115442</v>
      </c>
      <c r="P111" s="41">
        <f t="shared" si="31"/>
        <v>10057326.949999999</v>
      </c>
      <c r="R111" s="35">
        <v>43800</v>
      </c>
      <c r="S111" s="37">
        <f t="shared" si="16"/>
        <v>13.464335174218732</v>
      </c>
      <c r="T111" s="37">
        <f t="shared" si="16"/>
        <v>78.547512268780665</v>
      </c>
      <c r="U111" s="37">
        <f t="shared" si="16"/>
        <v>349.04545454545456</v>
      </c>
      <c r="V111" s="37">
        <f t="shared" si="16"/>
        <v>17.22890070773483</v>
      </c>
      <c r="W111" s="37">
        <f>+AVERAGE(S100:S111)</f>
        <v>14.070009489305017</v>
      </c>
      <c r="X111" s="37">
        <f>+AVERAGE(T100:T111)</f>
        <v>76.164939258810463</v>
      </c>
      <c r="Y111" s="37">
        <f>+AVERAGE(U100:U111)</f>
        <v>451.88023088023095</v>
      </c>
      <c r="Z111" s="37">
        <f>+AVERAGE(V100:V111)</f>
        <v>17.719823024375849</v>
      </c>
      <c r="AI111" s="35">
        <v>43800</v>
      </c>
      <c r="AJ111" s="41">
        <f t="shared" si="23"/>
        <v>628172.87583333335</v>
      </c>
      <c r="AK111" s="41">
        <f t="shared" si="23"/>
        <v>200317.53666666665</v>
      </c>
      <c r="AL111" s="41">
        <f t="shared" si="23"/>
        <v>9620.1666666666661</v>
      </c>
      <c r="AM111" s="41">
        <f t="shared" si="23"/>
        <v>838110.5791666666</v>
      </c>
      <c r="AO111" s="35">
        <v>43800</v>
      </c>
      <c r="AP111" s="37">
        <f t="shared" ref="AP111:AS142" si="32">+AVERAGE(S100:S111)</f>
        <v>14.070009489305017</v>
      </c>
      <c r="AQ111" s="37">
        <f t="shared" si="32"/>
        <v>76.164939258810463</v>
      </c>
      <c r="AR111" s="37">
        <f t="shared" si="32"/>
        <v>451.88023088023095</v>
      </c>
      <c r="AS111" s="37">
        <f t="shared" si="32"/>
        <v>17.719823024375849</v>
      </c>
    </row>
    <row r="112" spans="1:45" x14ac:dyDescent="0.3">
      <c r="A112" s="41"/>
      <c r="B112" s="35">
        <v>43831</v>
      </c>
      <c r="C112" s="41">
        <v>45088</v>
      </c>
      <c r="D112" s="41">
        <v>2649</v>
      </c>
      <c r="E112" s="41">
        <v>23</v>
      </c>
      <c r="F112" s="41">
        <f t="shared" si="17"/>
        <v>47760</v>
      </c>
      <c r="H112" s="35">
        <v>43831</v>
      </c>
      <c r="I112" s="41">
        <v>681660.30999999982</v>
      </c>
      <c r="J112" s="41">
        <v>217050.28000000003</v>
      </c>
      <c r="K112" s="41">
        <v>9859</v>
      </c>
      <c r="L112" s="41">
        <f t="shared" si="18"/>
        <v>908569.58999999985</v>
      </c>
      <c r="R112" s="35">
        <v>43831</v>
      </c>
      <c r="S112" s="37">
        <f t="shared" si="16"/>
        <v>15.118441935770045</v>
      </c>
      <c r="T112" s="37">
        <f t="shared" si="16"/>
        <v>81.936685541713871</v>
      </c>
      <c r="U112" s="37">
        <f t="shared" si="16"/>
        <v>428.6521739130435</v>
      </c>
      <c r="V112" s="37">
        <f t="shared" si="16"/>
        <v>19.023651381909545</v>
      </c>
      <c r="AB112">
        <f t="shared" ref="AB112:AB115" si="33">+AB113-1</f>
        <v>2011</v>
      </c>
      <c r="AC112" s="38"/>
      <c r="AI112" s="35">
        <v>43831</v>
      </c>
      <c r="AJ112" s="41">
        <f t="shared" si="23"/>
        <v>627590.43833333324</v>
      </c>
      <c r="AK112" s="41">
        <f t="shared" si="23"/>
        <v>199493.77333333335</v>
      </c>
      <c r="AL112" s="41">
        <f t="shared" si="23"/>
        <v>9630.3333333333339</v>
      </c>
      <c r="AM112" s="41">
        <f t="shared" si="23"/>
        <v>836714.54500000004</v>
      </c>
      <c r="AO112" s="35">
        <v>43831</v>
      </c>
      <c r="AP112" s="37">
        <f t="shared" si="32"/>
        <v>14.042039087495978</v>
      </c>
      <c r="AQ112" s="37">
        <f t="shared" si="32"/>
        <v>75.783203529236047</v>
      </c>
      <c r="AR112" s="37">
        <f t="shared" si="32"/>
        <v>448.96235648409566</v>
      </c>
      <c r="AS112" s="37">
        <f t="shared" si="32"/>
        <v>17.67161037649787</v>
      </c>
    </row>
    <row r="113" spans="1:45" x14ac:dyDescent="0.3">
      <c r="A113" s="41"/>
      <c r="B113" s="35">
        <v>43862</v>
      </c>
      <c r="C113" s="41">
        <v>45093</v>
      </c>
      <c r="D113" s="41">
        <v>2649</v>
      </c>
      <c r="E113" s="41">
        <v>23</v>
      </c>
      <c r="F113" s="41">
        <f t="shared" si="17"/>
        <v>47765</v>
      </c>
      <c r="H113" s="35">
        <v>43862</v>
      </c>
      <c r="I113" s="41">
        <v>712605.39</v>
      </c>
      <c r="J113" s="41">
        <v>223949.55999999994</v>
      </c>
      <c r="K113" s="41">
        <v>9041</v>
      </c>
      <c r="L113" s="41">
        <f t="shared" si="18"/>
        <v>945595.95</v>
      </c>
      <c r="R113" s="35">
        <v>43862</v>
      </c>
      <c r="S113" s="37">
        <f t="shared" si="16"/>
        <v>15.803015767414012</v>
      </c>
      <c r="T113" s="37">
        <f t="shared" si="16"/>
        <v>84.54117025292561</v>
      </c>
      <c r="U113" s="37">
        <f t="shared" si="16"/>
        <v>393.08695652173913</v>
      </c>
      <c r="V113" s="37">
        <f t="shared" si="16"/>
        <v>19.796837642625352</v>
      </c>
      <c r="AB113">
        <f t="shared" si="33"/>
        <v>2012</v>
      </c>
      <c r="AC113" s="38"/>
      <c r="AI113" s="35">
        <v>43862</v>
      </c>
      <c r="AJ113" s="41">
        <f t="shared" si="23"/>
        <v>627117.39999999991</v>
      </c>
      <c r="AK113" s="41">
        <f t="shared" si="23"/>
        <v>198948.32833333334</v>
      </c>
      <c r="AL113" s="41">
        <f t="shared" si="23"/>
        <v>9047.9166666666661</v>
      </c>
      <c r="AM113" s="41">
        <f t="shared" si="23"/>
        <v>835113.6449999999</v>
      </c>
      <c r="AO113" s="35">
        <v>43862</v>
      </c>
      <c r="AP113" s="37">
        <f t="shared" si="32"/>
        <v>14.015610848953768</v>
      </c>
      <c r="AQ113" s="37">
        <f t="shared" si="32"/>
        <v>75.502630442634555</v>
      </c>
      <c r="AR113" s="37">
        <f t="shared" si="32"/>
        <v>418.10849174979609</v>
      </c>
      <c r="AS113" s="37">
        <f t="shared" si="32"/>
        <v>17.617981187090795</v>
      </c>
    </row>
    <row r="114" spans="1:45" x14ac:dyDescent="0.3">
      <c r="A114" s="41"/>
      <c r="B114" s="35">
        <v>43891</v>
      </c>
      <c r="C114" s="41">
        <v>45093</v>
      </c>
      <c r="D114" s="41">
        <v>2649</v>
      </c>
      <c r="E114" s="41">
        <v>23</v>
      </c>
      <c r="F114" s="41">
        <f t="shared" si="17"/>
        <v>47765</v>
      </c>
      <c r="H114" s="35">
        <v>43891</v>
      </c>
      <c r="I114" s="41">
        <v>662653.97</v>
      </c>
      <c r="J114" s="41">
        <v>206599.37</v>
      </c>
      <c r="K114" s="41">
        <v>11310</v>
      </c>
      <c r="L114" s="41">
        <f t="shared" si="18"/>
        <v>880563.34</v>
      </c>
      <c r="R114" s="35">
        <v>43891</v>
      </c>
      <c r="S114" s="37">
        <f t="shared" si="16"/>
        <v>14.695273545783159</v>
      </c>
      <c r="T114" s="37">
        <f t="shared" si="16"/>
        <v>77.991457153642884</v>
      </c>
      <c r="U114" s="37">
        <f t="shared" si="16"/>
        <v>491.73913043478262</v>
      </c>
      <c r="V114" s="37">
        <f t="shared" si="16"/>
        <v>18.435325866220033</v>
      </c>
      <c r="AB114">
        <f t="shared" si="33"/>
        <v>2013</v>
      </c>
      <c r="AC114" s="38"/>
      <c r="AI114" s="35">
        <v>43891</v>
      </c>
      <c r="AJ114" s="41">
        <f t="shared" si="23"/>
        <v>627298.14666666661</v>
      </c>
      <c r="AK114" s="41">
        <f t="shared" si="23"/>
        <v>198228.39499999999</v>
      </c>
      <c r="AL114" s="41">
        <f t="shared" si="23"/>
        <v>8070</v>
      </c>
      <c r="AM114" s="41">
        <f t="shared" si="23"/>
        <v>833596.54166666663</v>
      </c>
      <c r="AO114" s="35">
        <v>43891</v>
      </c>
      <c r="AP114" s="37">
        <f t="shared" si="32"/>
        <v>14.004991378002428</v>
      </c>
      <c r="AQ114" s="37">
        <f t="shared" si="32"/>
        <v>75.16113001855787</v>
      </c>
      <c r="AR114" s="37">
        <f t="shared" si="32"/>
        <v>367.63833992094868</v>
      </c>
      <c r="AS114" s="37">
        <f t="shared" si="32"/>
        <v>17.567516643811057</v>
      </c>
    </row>
    <row r="115" spans="1:45" x14ac:dyDescent="0.3">
      <c r="A115" s="41"/>
      <c r="B115" s="35">
        <v>43922</v>
      </c>
      <c r="C115" s="41">
        <v>45092</v>
      </c>
      <c r="D115" s="41">
        <v>2649</v>
      </c>
      <c r="E115" s="41">
        <v>23</v>
      </c>
      <c r="F115" s="41">
        <f t="shared" si="17"/>
        <v>47764</v>
      </c>
      <c r="H115" s="35">
        <v>43922</v>
      </c>
      <c r="I115" s="41">
        <v>662310.96000000008</v>
      </c>
      <c r="J115" s="41">
        <v>202177.71999999997</v>
      </c>
      <c r="K115" s="41">
        <v>12964</v>
      </c>
      <c r="L115" s="41">
        <f t="shared" si="18"/>
        <v>877452.68</v>
      </c>
      <c r="R115" s="35">
        <v>43922</v>
      </c>
      <c r="S115" s="37">
        <f t="shared" si="16"/>
        <v>14.687992548567376</v>
      </c>
      <c r="T115" s="37">
        <f t="shared" si="16"/>
        <v>76.322280105700258</v>
      </c>
      <c r="U115" s="37">
        <f t="shared" si="16"/>
        <v>563.6521739130435</v>
      </c>
      <c r="V115" s="37">
        <f t="shared" si="16"/>
        <v>18.370586215559836</v>
      </c>
      <c r="AB115">
        <f t="shared" si="33"/>
        <v>2014</v>
      </c>
      <c r="AC115" s="38">
        <f>+W51</f>
        <v>13.166536868085863</v>
      </c>
      <c r="AD115" s="38">
        <f t="shared" ref="AD115:AF115" si="34">+X51</f>
        <v>79.215555037837873</v>
      </c>
      <c r="AE115" s="38">
        <f t="shared" si="34"/>
        <v>1216.9435185185184</v>
      </c>
      <c r="AF115" s="38">
        <f t="shared" si="34"/>
        <v>17.262671259493313</v>
      </c>
      <c r="AI115" s="35">
        <v>43922</v>
      </c>
      <c r="AJ115" s="41">
        <f t="shared" si="23"/>
        <v>630273.2041666666</v>
      </c>
      <c r="AK115" s="41">
        <f t="shared" si="23"/>
        <v>198482.40083333329</v>
      </c>
      <c r="AL115" s="41">
        <f t="shared" si="23"/>
        <v>8185</v>
      </c>
      <c r="AM115" s="41">
        <f t="shared" si="23"/>
        <v>836940.60499999998</v>
      </c>
      <c r="AO115" s="35">
        <v>43922</v>
      </c>
      <c r="AP115" s="37">
        <f t="shared" si="32"/>
        <v>14.057143304177176</v>
      </c>
      <c r="AQ115" s="37">
        <f t="shared" si="32"/>
        <v>75.192510912186961</v>
      </c>
      <c r="AR115" s="37">
        <f t="shared" si="32"/>
        <v>368.64110044544822</v>
      </c>
      <c r="AS115" s="37">
        <f t="shared" si="32"/>
        <v>17.620166653932362</v>
      </c>
    </row>
    <row r="116" spans="1:45" x14ac:dyDescent="0.3">
      <c r="A116" s="41"/>
      <c r="B116" s="35">
        <v>43952</v>
      </c>
      <c r="C116" s="41">
        <v>45092</v>
      </c>
      <c r="D116" s="41">
        <v>2649</v>
      </c>
      <c r="E116" s="41">
        <v>23</v>
      </c>
      <c r="F116" s="41">
        <f t="shared" si="17"/>
        <v>47764</v>
      </c>
      <c r="H116" s="35">
        <v>43952</v>
      </c>
      <c r="I116" s="41">
        <v>651208.76000000024</v>
      </c>
      <c r="J116" s="41">
        <v>171537.93999999994</v>
      </c>
      <c r="K116" s="41">
        <v>7624</v>
      </c>
      <c r="L116" s="41">
        <f t="shared" si="18"/>
        <v>830370.70000000019</v>
      </c>
      <c r="R116" s="35">
        <v>43952</v>
      </c>
      <c r="S116" s="37">
        <f t="shared" si="16"/>
        <v>14.441780360152583</v>
      </c>
      <c r="T116" s="37">
        <f t="shared" si="16"/>
        <v>64.755734239335581</v>
      </c>
      <c r="U116" s="37">
        <f t="shared" si="16"/>
        <v>331.47826086956519</v>
      </c>
      <c r="V116" s="37">
        <f t="shared" si="16"/>
        <v>17.384865170421243</v>
      </c>
      <c r="AB116">
        <f>+AB117-1</f>
        <v>2015</v>
      </c>
      <c r="AC116" s="38">
        <f>+W63</f>
        <v>13.678248333278995</v>
      </c>
      <c r="AD116" s="38">
        <f t="shared" ref="AD116:AF116" si="35">+X63</f>
        <v>77.081229863324111</v>
      </c>
      <c r="AE116" s="38">
        <f t="shared" si="35"/>
        <v>540.80303030303037</v>
      </c>
      <c r="AF116" s="38">
        <f t="shared" si="35"/>
        <v>17.484761165136742</v>
      </c>
      <c r="AI116" s="35">
        <v>43952</v>
      </c>
      <c r="AJ116" s="41">
        <f t="shared" si="23"/>
        <v>632111.77583333326</v>
      </c>
      <c r="AK116" s="41">
        <f t="shared" si="23"/>
        <v>196377.08666666664</v>
      </c>
      <c r="AL116" s="41">
        <f t="shared" si="23"/>
        <v>8178.833333333333</v>
      </c>
      <c r="AM116" s="41">
        <f t="shared" si="23"/>
        <v>836667.69583333342</v>
      </c>
      <c r="AO116" s="35">
        <v>43952</v>
      </c>
      <c r="AP116" s="37">
        <f t="shared" si="32"/>
        <v>14.083903533007833</v>
      </c>
      <c r="AQ116" s="37">
        <f t="shared" si="32"/>
        <v>74.341148765464922</v>
      </c>
      <c r="AR116" s="37">
        <f t="shared" si="32"/>
        <v>365.7166698036263</v>
      </c>
      <c r="AS116" s="37">
        <f t="shared" si="32"/>
        <v>17.597104661794226</v>
      </c>
    </row>
    <row r="117" spans="1:45" x14ac:dyDescent="0.3">
      <c r="A117" s="41"/>
      <c r="B117" s="35">
        <v>43983</v>
      </c>
      <c r="C117" s="41">
        <v>45170</v>
      </c>
      <c r="D117" s="41">
        <v>2649</v>
      </c>
      <c r="E117" s="41">
        <v>23</v>
      </c>
      <c r="F117" s="41">
        <f t="shared" si="17"/>
        <v>47842</v>
      </c>
      <c r="H117" s="35">
        <v>43983</v>
      </c>
      <c r="I117" s="41">
        <v>581128.4800000001</v>
      </c>
      <c r="J117" s="41">
        <v>139810.26</v>
      </c>
      <c r="K117" s="41">
        <v>5835</v>
      </c>
      <c r="L117" s="41">
        <f t="shared" si="18"/>
        <v>726773.74000000011</v>
      </c>
      <c r="R117" s="35">
        <v>43983</v>
      </c>
      <c r="S117" s="37">
        <f t="shared" si="16"/>
        <v>12.865363736993581</v>
      </c>
      <c r="T117" s="37">
        <f t="shared" si="16"/>
        <v>52.778505096262741</v>
      </c>
      <c r="U117" s="37">
        <f t="shared" si="16"/>
        <v>253.69565217391303</v>
      </c>
      <c r="V117" s="37">
        <f t="shared" si="16"/>
        <v>15.191123698842024</v>
      </c>
      <c r="AB117">
        <v>2016</v>
      </c>
      <c r="AC117" s="38">
        <f>+W75</f>
        <v>13.897080347170865</v>
      </c>
      <c r="AD117" s="38">
        <f t="shared" ref="AD117:AF117" si="36">+X75</f>
        <v>76.853963635053944</v>
      </c>
      <c r="AE117" s="38">
        <f t="shared" si="36"/>
        <v>485.45629084967322</v>
      </c>
      <c r="AF117" s="38">
        <f t="shared" si="36"/>
        <v>17.643390134084452</v>
      </c>
      <c r="AI117" s="35">
        <v>43983</v>
      </c>
      <c r="AJ117" s="41">
        <f t="shared" si="23"/>
        <v>628875.4916666667</v>
      </c>
      <c r="AK117" s="41">
        <f t="shared" si="23"/>
        <v>192077.21249999999</v>
      </c>
      <c r="AL117" s="41">
        <f t="shared" si="23"/>
        <v>8153.25</v>
      </c>
      <c r="AM117" s="41">
        <f t="shared" si="23"/>
        <v>829105.95416666672</v>
      </c>
      <c r="AO117" s="35">
        <v>43983</v>
      </c>
      <c r="AP117" s="37">
        <f t="shared" si="32"/>
        <v>13.998132476172771</v>
      </c>
      <c r="AQ117" s="37">
        <f t="shared" si="32"/>
        <v>72.676746665764796</v>
      </c>
      <c r="AR117" s="37">
        <f t="shared" si="32"/>
        <v>362.48495827843652</v>
      </c>
      <c r="AS117" s="37">
        <f t="shared" si="32"/>
        <v>17.421847401119891</v>
      </c>
    </row>
    <row r="118" spans="1:45" x14ac:dyDescent="0.3">
      <c r="A118" s="41"/>
      <c r="B118" s="35">
        <v>44013</v>
      </c>
      <c r="C118" s="41">
        <v>45239</v>
      </c>
      <c r="D118" s="41">
        <v>2649</v>
      </c>
      <c r="E118" s="41">
        <v>23</v>
      </c>
      <c r="F118" s="41">
        <f t="shared" si="17"/>
        <v>47911</v>
      </c>
      <c r="H118" s="35">
        <v>44013</v>
      </c>
      <c r="I118" s="41">
        <v>581165.5</v>
      </c>
      <c r="J118" s="41">
        <v>138036.12</v>
      </c>
      <c r="K118" s="41">
        <v>6120</v>
      </c>
      <c r="L118" s="41">
        <f t="shared" si="18"/>
        <v>725321.62</v>
      </c>
      <c r="R118" s="35">
        <v>44013</v>
      </c>
      <c r="S118" s="37">
        <f t="shared" si="16"/>
        <v>12.846559384601782</v>
      </c>
      <c r="T118" s="37">
        <f t="shared" si="16"/>
        <v>52.108765571913928</v>
      </c>
      <c r="U118" s="37">
        <f t="shared" si="16"/>
        <v>266.08695652173913</v>
      </c>
      <c r="V118" s="37">
        <f t="shared" si="16"/>
        <v>15.13893719605101</v>
      </c>
      <c r="AA118" s="42"/>
      <c r="AB118">
        <f>+AB117+1</f>
        <v>2017</v>
      </c>
      <c r="AC118" s="38">
        <f>+W87</f>
        <v>14.098159676553967</v>
      </c>
      <c r="AD118" s="38">
        <f t="shared" ref="AD118:AF118" si="37">+X87</f>
        <v>77.492212912644888</v>
      </c>
      <c r="AE118" s="38">
        <f t="shared" si="37"/>
        <v>455.18920565302142</v>
      </c>
      <c r="AF118" s="38">
        <f t="shared" si="37"/>
        <v>17.85512076322836</v>
      </c>
      <c r="AI118" s="35">
        <v>44013</v>
      </c>
      <c r="AJ118" s="41">
        <f t="shared" si="23"/>
        <v>629899.51666666672</v>
      </c>
      <c r="AK118" s="41">
        <f t="shared" si="23"/>
        <v>188379.12416666668</v>
      </c>
      <c r="AL118" s="41">
        <f t="shared" si="23"/>
        <v>8104.416666666667</v>
      </c>
      <c r="AM118" s="41">
        <f t="shared" si="23"/>
        <v>826383.0575</v>
      </c>
      <c r="AO118" s="35">
        <v>44013</v>
      </c>
      <c r="AP118" s="37">
        <f t="shared" si="32"/>
        <v>14.006278631394601</v>
      </c>
      <c r="AQ118" s="37">
        <f t="shared" si="32"/>
        <v>71.243650509017002</v>
      </c>
      <c r="AR118" s="37">
        <f t="shared" si="32"/>
        <v>358.04776021080369</v>
      </c>
      <c r="AS118" s="37">
        <f t="shared" si="32"/>
        <v>17.347278171335493</v>
      </c>
    </row>
    <row r="119" spans="1:45" x14ac:dyDescent="0.3">
      <c r="A119" s="41"/>
      <c r="B119" s="35">
        <v>44044</v>
      </c>
      <c r="C119" s="41">
        <v>45289</v>
      </c>
      <c r="D119" s="41">
        <v>2644</v>
      </c>
      <c r="E119" s="41">
        <v>23</v>
      </c>
      <c r="F119" s="41">
        <f t="shared" si="17"/>
        <v>47956</v>
      </c>
      <c r="G119" s="42">
        <f>+F119/F107-1</f>
        <v>1.4190546684995198E-2</v>
      </c>
      <c r="H119" s="35">
        <v>44044</v>
      </c>
      <c r="I119" s="41">
        <v>589969.6399999999</v>
      </c>
      <c r="J119" s="41">
        <v>146430.68999999994</v>
      </c>
      <c r="K119" s="41">
        <v>7495</v>
      </c>
      <c r="L119" s="41">
        <f t="shared" si="18"/>
        <v>743895.32999999984</v>
      </c>
      <c r="M119" s="82">
        <f>+SUM(I108:I119)</f>
        <v>7559075.1399999997</v>
      </c>
      <c r="N119" s="82">
        <f t="shared" ref="N119" si="38">+SUM(J108:J119)</f>
        <v>2229331.0500000003</v>
      </c>
      <c r="O119" s="82">
        <f t="shared" ref="O119:P119" si="39">+SUM(K108:K119)</f>
        <v>98610</v>
      </c>
      <c r="P119" s="82">
        <f t="shared" si="39"/>
        <v>9887016.1899999995</v>
      </c>
      <c r="R119" s="35">
        <v>44044</v>
      </c>
      <c r="S119" s="37">
        <f t="shared" si="16"/>
        <v>13.026775596723263</v>
      </c>
      <c r="T119" s="37">
        <f t="shared" si="16"/>
        <v>55.382257942511323</v>
      </c>
      <c r="U119" s="37">
        <f t="shared" si="16"/>
        <v>325.86956521739131</v>
      </c>
      <c r="V119" s="37">
        <f t="shared" si="16"/>
        <v>15.512038743848525</v>
      </c>
      <c r="W119" s="81">
        <f>+AVERAGE(S108:S119)</f>
        <v>13.990773916482654</v>
      </c>
      <c r="X119" s="81">
        <f>+AVERAGE(T108:T119)</f>
        <v>70.236319048155892</v>
      </c>
      <c r="Y119" s="81">
        <f>+AVERAGE(U108:U119)</f>
        <v>361.95355731225294</v>
      </c>
      <c r="Z119" s="81">
        <f>+AVERAGE(V108:V119)</f>
        <v>17.276802900817845</v>
      </c>
      <c r="AA119" s="42"/>
      <c r="AB119">
        <f t="shared" ref="AB119:AB123" si="40">+AB118+1</f>
        <v>2018</v>
      </c>
      <c r="AC119" s="38">
        <f>+W99</f>
        <v>14.198101825511321</v>
      </c>
      <c r="AD119" s="38">
        <f t="shared" ref="AD119:AF119" si="41">+X99</f>
        <v>76.713192768902772</v>
      </c>
      <c r="AE119" s="38">
        <f t="shared" si="41"/>
        <v>349.44742063492066</v>
      </c>
      <c r="AF119" s="38">
        <f t="shared" si="41"/>
        <v>17.847764453472859</v>
      </c>
      <c r="AI119" s="35">
        <v>44044</v>
      </c>
      <c r="AJ119" s="41">
        <f t="shared" si="23"/>
        <v>629922.92833333334</v>
      </c>
      <c r="AK119" s="41">
        <f t="shared" si="23"/>
        <v>185777.58750000002</v>
      </c>
      <c r="AL119" s="41">
        <f t="shared" si="23"/>
        <v>8217.5</v>
      </c>
      <c r="AM119" s="41">
        <f t="shared" si="23"/>
        <v>823918.01583333325</v>
      </c>
      <c r="AO119" s="35">
        <v>44044</v>
      </c>
      <c r="AP119" s="37">
        <f t="shared" si="32"/>
        <v>13.990773916482654</v>
      </c>
      <c r="AQ119" s="37">
        <f t="shared" si="32"/>
        <v>70.236319048155892</v>
      </c>
      <c r="AR119" s="37">
        <f t="shared" si="32"/>
        <v>361.95355731225294</v>
      </c>
      <c r="AS119" s="37">
        <f t="shared" si="32"/>
        <v>17.276802900817845</v>
      </c>
    </row>
    <row r="120" spans="1:45" x14ac:dyDescent="0.3">
      <c r="A120" s="41"/>
      <c r="B120" s="35">
        <v>44075</v>
      </c>
      <c r="C120" s="41">
        <v>45289</v>
      </c>
      <c r="D120" s="41">
        <v>2644</v>
      </c>
      <c r="E120" s="41">
        <v>23</v>
      </c>
      <c r="F120" s="41">
        <f t="shared" si="17"/>
        <v>47956</v>
      </c>
      <c r="H120" s="35">
        <v>44075</v>
      </c>
      <c r="I120" s="41">
        <v>601883.54000000015</v>
      </c>
      <c r="J120" s="41">
        <v>146491.17000000004</v>
      </c>
      <c r="K120" s="41">
        <v>6454</v>
      </c>
      <c r="L120" s="41">
        <f t="shared" si="18"/>
        <v>754828.7100000002</v>
      </c>
      <c r="R120" s="35">
        <v>44075</v>
      </c>
      <c r="S120" s="37">
        <f t="shared" si="16"/>
        <v>13.289839475369298</v>
      </c>
      <c r="T120" s="37">
        <f t="shared" si="16"/>
        <v>55.405132375189126</v>
      </c>
      <c r="U120" s="37">
        <f t="shared" si="16"/>
        <v>280.60869565217394</v>
      </c>
      <c r="V120" s="37">
        <f t="shared" si="16"/>
        <v>15.740026482609062</v>
      </c>
      <c r="AA120" s="42"/>
      <c r="AB120">
        <f t="shared" si="40"/>
        <v>2019</v>
      </c>
      <c r="AC120" s="38">
        <f>+W111</f>
        <v>14.070009489305017</v>
      </c>
      <c r="AD120" s="38">
        <f t="shared" ref="AD120:AF120" si="42">+X111</f>
        <v>76.164939258810463</v>
      </c>
      <c r="AE120" s="38">
        <f t="shared" si="42"/>
        <v>451.88023088023095</v>
      </c>
      <c r="AF120" s="38">
        <f t="shared" si="42"/>
        <v>17.719823024375849</v>
      </c>
      <c r="AI120" s="35">
        <v>44075</v>
      </c>
      <c r="AJ120" s="41">
        <f t="shared" si="23"/>
        <v>629158.63166666671</v>
      </c>
      <c r="AK120" s="41">
        <f t="shared" si="23"/>
        <v>181600.63833333331</v>
      </c>
      <c r="AL120" s="41">
        <f t="shared" si="23"/>
        <v>8216.25</v>
      </c>
      <c r="AM120" s="41">
        <f t="shared" si="23"/>
        <v>818975.52</v>
      </c>
      <c r="AO120" s="35">
        <v>44075</v>
      </c>
      <c r="AP120" s="37">
        <f t="shared" si="32"/>
        <v>13.957321319306565</v>
      </c>
      <c r="AQ120" s="37">
        <f t="shared" si="32"/>
        <v>68.630645973838668</v>
      </c>
      <c r="AR120" s="37">
        <f t="shared" si="32"/>
        <v>360.83382740447951</v>
      </c>
      <c r="AS120" s="37">
        <f t="shared" si="32"/>
        <v>17.153694285612239</v>
      </c>
    </row>
    <row r="121" spans="1:45" x14ac:dyDescent="0.3">
      <c r="A121" s="41"/>
      <c r="B121" s="35">
        <v>44105</v>
      </c>
      <c r="C121" s="41">
        <v>45440</v>
      </c>
      <c r="D121" s="41">
        <v>2642</v>
      </c>
      <c r="E121" s="41">
        <v>23</v>
      </c>
      <c r="F121" s="41">
        <f t="shared" si="17"/>
        <v>48105</v>
      </c>
      <c r="H121" s="35">
        <v>44105</v>
      </c>
      <c r="I121" s="41">
        <v>625582.18999999983</v>
      </c>
      <c r="J121" s="41">
        <v>146215.99</v>
      </c>
      <c r="K121" s="41">
        <v>6932</v>
      </c>
      <c r="L121" s="41">
        <f t="shared" si="18"/>
        <v>778730.17999999982</v>
      </c>
      <c r="R121" s="35">
        <v>44105</v>
      </c>
      <c r="S121" s="37">
        <f t="shared" si="16"/>
        <v>13.767213688380277</v>
      </c>
      <c r="T121" s="37">
        <f t="shared" si="16"/>
        <v>55.342918243754731</v>
      </c>
      <c r="U121" s="37">
        <f t="shared" si="16"/>
        <v>301.39130434782606</v>
      </c>
      <c r="V121" s="37">
        <f t="shared" si="16"/>
        <v>16.188133873817687</v>
      </c>
      <c r="AA121" s="42"/>
      <c r="AB121">
        <f t="shared" si="40"/>
        <v>2020</v>
      </c>
      <c r="AC121" s="38">
        <f>+W123</f>
        <v>14.060880157193148</v>
      </c>
      <c r="AD121" s="38">
        <f t="shared" ref="AD121:AF121" si="43">+X123</f>
        <v>64.314761159618797</v>
      </c>
      <c r="AE121" s="38">
        <f t="shared" si="43"/>
        <v>356.36231884057969</v>
      </c>
      <c r="AF121" s="38">
        <f t="shared" si="43"/>
        <v>17.003407189692062</v>
      </c>
      <c r="AI121" s="35">
        <v>44105</v>
      </c>
      <c r="AJ121" s="41">
        <f t="shared" si="23"/>
        <v>631166.62666666659</v>
      </c>
      <c r="AK121" s="41">
        <f t="shared" si="23"/>
        <v>178036.48583333334</v>
      </c>
      <c r="AL121" s="41">
        <f t="shared" si="23"/>
        <v>8197.5</v>
      </c>
      <c r="AM121" s="41">
        <f t="shared" si="23"/>
        <v>817400.61249999993</v>
      </c>
      <c r="AO121" s="35">
        <v>44105</v>
      </c>
      <c r="AP121" s="37">
        <f t="shared" si="32"/>
        <v>13.9825221443639</v>
      </c>
      <c r="AQ121" s="37">
        <f t="shared" si="32"/>
        <v>67.268042043974532</v>
      </c>
      <c r="AR121" s="37">
        <f t="shared" si="32"/>
        <v>358.83992094861657</v>
      </c>
      <c r="AS121" s="37">
        <f t="shared" si="32"/>
        <v>17.098300337775321</v>
      </c>
    </row>
    <row r="122" spans="1:45" x14ac:dyDescent="0.3">
      <c r="A122" s="41"/>
      <c r="B122" s="35">
        <v>44136</v>
      </c>
      <c r="C122" s="41">
        <v>45440</v>
      </c>
      <c r="D122" s="41">
        <v>2642</v>
      </c>
      <c r="E122" s="41">
        <v>23</v>
      </c>
      <c r="F122" s="41">
        <f t="shared" si="17"/>
        <v>48105</v>
      </c>
      <c r="H122" s="35">
        <v>44136</v>
      </c>
      <c r="I122" s="41">
        <v>638074.83000000007</v>
      </c>
      <c r="J122" s="41">
        <v>147654.66000000003</v>
      </c>
      <c r="K122" s="41">
        <v>7155</v>
      </c>
      <c r="L122" s="41">
        <f t="shared" si="18"/>
        <v>792884.49000000011</v>
      </c>
      <c r="R122" s="35">
        <v>44136</v>
      </c>
      <c r="S122" s="37">
        <f t="shared" si="16"/>
        <v>14.042139744718311</v>
      </c>
      <c r="T122" s="37">
        <f t="shared" si="16"/>
        <v>55.887456472369429</v>
      </c>
      <c r="U122" s="37">
        <f t="shared" si="16"/>
        <v>311.08695652173913</v>
      </c>
      <c r="V122" s="37">
        <f t="shared" si="16"/>
        <v>16.482371686934833</v>
      </c>
      <c r="AA122" s="42"/>
      <c r="AB122">
        <f t="shared" si="40"/>
        <v>2021</v>
      </c>
      <c r="AC122" s="38">
        <f>+W135</f>
        <v>14.27120489830901</v>
      </c>
      <c r="AD122" s="38">
        <f t="shared" ref="AD122:AF122" si="44">+X135</f>
        <v>64.6128042989601</v>
      </c>
      <c r="AE122" s="38">
        <f t="shared" si="44"/>
        <v>480.53985507246375</v>
      </c>
      <c r="AF122" s="38">
        <f t="shared" si="44"/>
        <v>17.230750066797029</v>
      </c>
      <c r="AI122" s="35">
        <v>44136</v>
      </c>
      <c r="AJ122" s="41">
        <f t="shared" si="23"/>
        <v>632942.50416666653</v>
      </c>
      <c r="AK122" s="41">
        <f t="shared" si="23"/>
        <v>174502.17666666664</v>
      </c>
      <c r="AL122" s="41">
        <f t="shared" si="23"/>
        <v>8205.6666666666661</v>
      </c>
      <c r="AM122" s="41">
        <f t="shared" si="23"/>
        <v>815650.34750000003</v>
      </c>
      <c r="AO122" s="35">
        <v>44136</v>
      </c>
      <c r="AP122" s="37">
        <f t="shared" si="32"/>
        <v>14.004060913224366</v>
      </c>
      <c r="AQ122" s="37">
        <f t="shared" si="32"/>
        <v>65.916656272008353</v>
      </c>
      <c r="AR122" s="37">
        <f t="shared" si="32"/>
        <v>358.03277338603425</v>
      </c>
      <c r="AS122" s="37">
        <f t="shared" si="32"/>
        <v>17.041066555547832</v>
      </c>
    </row>
    <row r="123" spans="1:45" x14ac:dyDescent="0.3">
      <c r="A123" s="41"/>
      <c r="B123" s="83">
        <v>44166</v>
      </c>
      <c r="C123" s="84">
        <v>45442</v>
      </c>
      <c r="D123" s="84">
        <v>2641</v>
      </c>
      <c r="E123" s="84">
        <v>23</v>
      </c>
      <c r="F123" s="84">
        <f t="shared" si="17"/>
        <v>48106</v>
      </c>
      <c r="H123" s="35">
        <v>44166</v>
      </c>
      <c r="I123" s="41">
        <v>642830.07999999996</v>
      </c>
      <c r="J123" s="41">
        <v>156676.71999999997</v>
      </c>
      <c r="K123" s="41">
        <v>7567</v>
      </c>
      <c r="L123" s="41">
        <f t="shared" si="18"/>
        <v>807073.79999999993</v>
      </c>
      <c r="M123" s="41">
        <f>+SUM(I112:I123)</f>
        <v>7631073.6499999994</v>
      </c>
      <c r="N123" s="41">
        <f t="shared" ref="N123:P123" si="45">+SUM(J112:J123)</f>
        <v>2042630.4799999997</v>
      </c>
      <c r="O123" s="41">
        <f t="shared" si="45"/>
        <v>98356</v>
      </c>
      <c r="P123" s="41">
        <f t="shared" si="45"/>
        <v>9772060.1300000008</v>
      </c>
      <c r="R123" s="35">
        <v>44166</v>
      </c>
      <c r="S123" s="37">
        <f t="shared" si="16"/>
        <v>14.146166101844107</v>
      </c>
      <c r="T123" s="37">
        <f t="shared" si="16"/>
        <v>59.324770920106012</v>
      </c>
      <c r="U123" s="37">
        <f t="shared" si="16"/>
        <v>329</v>
      </c>
      <c r="V123" s="37">
        <f t="shared" si="16"/>
        <v>16.776988317465594</v>
      </c>
      <c r="W123" s="37">
        <f>+AVERAGE(S112:S123)</f>
        <v>14.060880157193148</v>
      </c>
      <c r="X123" s="37">
        <f>+AVERAGE(T112:T123)</f>
        <v>64.314761159618797</v>
      </c>
      <c r="Y123" s="37">
        <f>+AVERAGE(U112:U123)</f>
        <v>356.36231884057969</v>
      </c>
      <c r="Z123" s="37">
        <f>+AVERAGE(V112:V123)</f>
        <v>17.003407189692062</v>
      </c>
      <c r="AA123" s="42"/>
      <c r="AB123">
        <f t="shared" si="40"/>
        <v>2022</v>
      </c>
      <c r="AI123" s="35">
        <v>44166</v>
      </c>
      <c r="AJ123" s="41">
        <f t="shared" si="23"/>
        <v>635922.80416666658</v>
      </c>
      <c r="AK123" s="41">
        <f t="shared" si="23"/>
        <v>170219.20666666664</v>
      </c>
      <c r="AL123" s="41">
        <f t="shared" si="23"/>
        <v>8196.3333333333339</v>
      </c>
      <c r="AM123" s="41">
        <f t="shared" si="23"/>
        <v>814338.34416666673</v>
      </c>
      <c r="AO123" s="35">
        <v>44166</v>
      </c>
      <c r="AP123" s="37">
        <f t="shared" si="32"/>
        <v>14.060880157193148</v>
      </c>
      <c r="AQ123" s="37">
        <f t="shared" si="32"/>
        <v>64.314761159618797</v>
      </c>
      <c r="AR123" s="37">
        <f t="shared" si="32"/>
        <v>356.36231884057969</v>
      </c>
      <c r="AS123" s="37">
        <f t="shared" si="32"/>
        <v>17.003407189692062</v>
      </c>
    </row>
    <row r="124" spans="1:45" x14ac:dyDescent="0.3">
      <c r="A124" s="41"/>
      <c r="B124" s="35">
        <v>44197</v>
      </c>
      <c r="C124" s="41">
        <v>45470</v>
      </c>
      <c r="D124" s="41">
        <v>2641</v>
      </c>
      <c r="E124" s="41">
        <v>23</v>
      </c>
      <c r="F124" s="41">
        <f t="shared" si="17"/>
        <v>48134</v>
      </c>
      <c r="H124" s="35">
        <v>44197</v>
      </c>
      <c r="I124" s="41">
        <v>711070.63</v>
      </c>
      <c r="J124" s="41">
        <v>153257.90000000002</v>
      </c>
      <c r="K124" s="41">
        <v>9586</v>
      </c>
      <c r="L124" s="41">
        <f t="shared" si="18"/>
        <v>873914.53</v>
      </c>
      <c r="R124" s="35">
        <v>44197</v>
      </c>
      <c r="S124" s="37">
        <f t="shared" si="16"/>
        <v>15.638236859467781</v>
      </c>
      <c r="T124" s="37">
        <f t="shared" si="16"/>
        <v>58.030253691783422</v>
      </c>
      <c r="U124" s="37">
        <f t="shared" si="16"/>
        <v>416.78260869565219</v>
      </c>
      <c r="V124" s="37">
        <f t="shared" si="16"/>
        <v>18.155867578011385</v>
      </c>
      <c r="AI124" s="35">
        <v>44197</v>
      </c>
      <c r="AJ124" s="41">
        <f t="shared" si="23"/>
        <v>638373.66416666668</v>
      </c>
      <c r="AK124" s="41">
        <f t="shared" si="23"/>
        <v>164903.17499999996</v>
      </c>
      <c r="AL124" s="41">
        <f t="shared" si="23"/>
        <v>8173.583333333333</v>
      </c>
      <c r="AM124" s="41">
        <f t="shared" si="23"/>
        <v>811450.42249999999</v>
      </c>
      <c r="AO124" s="35">
        <v>44197</v>
      </c>
      <c r="AP124" s="37">
        <f t="shared" si="32"/>
        <v>14.104196400834626</v>
      </c>
      <c r="AQ124" s="37">
        <f t="shared" si="32"/>
        <v>62.322558505457927</v>
      </c>
      <c r="AR124" s="37">
        <f t="shared" si="32"/>
        <v>355.37318840579707</v>
      </c>
      <c r="AS124" s="37">
        <f t="shared" si="32"/>
        <v>16.931091872700549</v>
      </c>
    </row>
    <row r="125" spans="1:45" x14ac:dyDescent="0.3">
      <c r="A125" s="41"/>
      <c r="B125" s="35">
        <v>44228</v>
      </c>
      <c r="C125" s="41">
        <v>45612</v>
      </c>
      <c r="D125" s="41">
        <v>2642</v>
      </c>
      <c r="E125" s="41">
        <v>23</v>
      </c>
      <c r="F125" s="41">
        <f t="shared" si="17"/>
        <v>48277</v>
      </c>
      <c r="H125" s="35">
        <v>44228</v>
      </c>
      <c r="I125" s="41">
        <v>709324.08000000007</v>
      </c>
      <c r="J125" s="41">
        <v>181973.32000000007</v>
      </c>
      <c r="K125" s="41">
        <v>14476</v>
      </c>
      <c r="L125" s="41">
        <f t="shared" si="18"/>
        <v>905773.40000000014</v>
      </c>
      <c r="R125" s="35">
        <v>44228</v>
      </c>
      <c r="S125" s="37">
        <f t="shared" si="16"/>
        <v>15.551260194685611</v>
      </c>
      <c r="T125" s="37">
        <f t="shared" si="16"/>
        <v>68.877108251324785</v>
      </c>
      <c r="U125" s="37">
        <f t="shared" si="16"/>
        <v>629.39130434782612</v>
      </c>
      <c r="V125" s="37">
        <f t="shared" si="16"/>
        <v>18.762006752697975</v>
      </c>
      <c r="AB125" s="85">
        <f t="shared" ref="AB125:AB136" si="46">+AB112</f>
        <v>2011</v>
      </c>
      <c r="AC125" s="85"/>
      <c r="AD125" s="85"/>
      <c r="AE125" s="85"/>
      <c r="AF125" s="85"/>
      <c r="AI125" s="35">
        <v>44228</v>
      </c>
      <c r="AJ125" s="41">
        <f t="shared" si="23"/>
        <v>638100.22166666668</v>
      </c>
      <c r="AK125" s="41">
        <f t="shared" si="23"/>
        <v>161405.155</v>
      </c>
      <c r="AL125" s="41">
        <f t="shared" si="23"/>
        <v>8626.5</v>
      </c>
      <c r="AM125" s="41">
        <f t="shared" si="23"/>
        <v>808131.87666666659</v>
      </c>
      <c r="AO125" s="35">
        <v>44228</v>
      </c>
      <c r="AP125" s="37">
        <f t="shared" si="32"/>
        <v>14.083216769773927</v>
      </c>
      <c r="AQ125" s="37">
        <f t="shared" si="32"/>
        <v>61.017220005324525</v>
      </c>
      <c r="AR125" s="37">
        <f t="shared" si="32"/>
        <v>375.06521739130432</v>
      </c>
      <c r="AS125" s="37">
        <f t="shared" si="32"/>
        <v>16.844855965206602</v>
      </c>
    </row>
    <row r="126" spans="1:45" x14ac:dyDescent="0.3">
      <c r="A126" s="41"/>
      <c r="B126" s="35">
        <v>44256</v>
      </c>
      <c r="C126" s="41">
        <v>45712</v>
      </c>
      <c r="D126" s="41">
        <v>2643</v>
      </c>
      <c r="E126" s="41">
        <v>23</v>
      </c>
      <c r="F126" s="41">
        <f t="shared" si="17"/>
        <v>48378</v>
      </c>
      <c r="H126" s="35">
        <v>44256</v>
      </c>
      <c r="I126" s="41">
        <v>685616.23</v>
      </c>
      <c r="J126" s="41">
        <v>169336.86</v>
      </c>
      <c r="K126" s="41">
        <v>24461</v>
      </c>
      <c r="L126" s="41">
        <f t="shared" si="18"/>
        <v>879414.09</v>
      </c>
      <c r="R126" s="35">
        <v>44256</v>
      </c>
      <c r="S126" s="37">
        <f t="shared" si="16"/>
        <v>14.998604961498074</v>
      </c>
      <c r="T126" s="37">
        <f t="shared" si="16"/>
        <v>64.069943246310999</v>
      </c>
      <c r="U126" s="37">
        <f t="shared" si="16"/>
        <v>1063.5217391304348</v>
      </c>
      <c r="V126" s="37">
        <f t="shared" si="16"/>
        <v>18.177975319360041</v>
      </c>
      <c r="AB126" s="85">
        <f t="shared" si="46"/>
        <v>2012</v>
      </c>
      <c r="AC126" s="85"/>
      <c r="AD126" s="85"/>
      <c r="AE126" s="85"/>
      <c r="AF126" s="85"/>
      <c r="AI126" s="35">
        <v>44256</v>
      </c>
      <c r="AJ126" s="41">
        <f t="shared" si="23"/>
        <v>640013.74333333329</v>
      </c>
      <c r="AK126" s="41">
        <f t="shared" si="23"/>
        <v>158299.94583333333</v>
      </c>
      <c r="AL126" s="41">
        <f t="shared" si="23"/>
        <v>9722.4166666666661</v>
      </c>
      <c r="AM126" s="41">
        <f t="shared" si="23"/>
        <v>808036.10583333333</v>
      </c>
      <c r="AO126" s="35">
        <v>44256</v>
      </c>
      <c r="AP126" s="37">
        <f t="shared" si="32"/>
        <v>14.10849438775017</v>
      </c>
      <c r="AQ126" s="37">
        <f t="shared" si="32"/>
        <v>59.857093846380195</v>
      </c>
      <c r="AR126" s="37">
        <f t="shared" si="32"/>
        <v>422.713768115942</v>
      </c>
      <c r="AS126" s="37">
        <f t="shared" si="32"/>
        <v>16.8234100863016</v>
      </c>
    </row>
    <row r="127" spans="1:45" x14ac:dyDescent="0.3">
      <c r="A127" s="41"/>
      <c r="B127" s="35">
        <v>44287</v>
      </c>
      <c r="C127" s="41">
        <v>45717</v>
      </c>
      <c r="D127" s="41">
        <v>2644</v>
      </c>
      <c r="E127" s="41">
        <v>23</v>
      </c>
      <c r="F127" s="41">
        <f t="shared" si="17"/>
        <v>48384</v>
      </c>
      <c r="H127" s="35">
        <v>44287</v>
      </c>
      <c r="I127" s="41">
        <v>669545.1</v>
      </c>
      <c r="J127" s="41">
        <v>159850.10999999999</v>
      </c>
      <c r="K127" s="41">
        <v>16415</v>
      </c>
      <c r="L127" s="41">
        <f t="shared" si="18"/>
        <v>845810.21</v>
      </c>
      <c r="R127" s="35">
        <v>44287</v>
      </c>
      <c r="S127" s="37">
        <f t="shared" si="16"/>
        <v>14.645429490124023</v>
      </c>
      <c r="T127" s="37">
        <f t="shared" si="16"/>
        <v>60.457681543116486</v>
      </c>
      <c r="U127" s="37">
        <f t="shared" si="16"/>
        <v>713.695652173913</v>
      </c>
      <c r="V127" s="37">
        <f t="shared" si="16"/>
        <v>17.481196469907406</v>
      </c>
      <c r="AB127" s="85">
        <f t="shared" si="46"/>
        <v>2013</v>
      </c>
      <c r="AC127" s="85"/>
      <c r="AD127" s="85"/>
      <c r="AE127" s="85"/>
      <c r="AF127" s="85"/>
      <c r="AI127" s="35">
        <v>44287</v>
      </c>
      <c r="AJ127" s="41">
        <f t="shared" si="23"/>
        <v>640616.58833333326</v>
      </c>
      <c r="AK127" s="41">
        <f t="shared" si="23"/>
        <v>154772.64499999999</v>
      </c>
      <c r="AL127" s="41">
        <f t="shared" si="23"/>
        <v>10010</v>
      </c>
      <c r="AM127" s="41">
        <f t="shared" si="23"/>
        <v>805399.2333333334</v>
      </c>
      <c r="AO127" s="35">
        <v>44287</v>
      </c>
      <c r="AP127" s="37">
        <f t="shared" si="32"/>
        <v>14.104947466213225</v>
      </c>
      <c r="AQ127" s="37">
        <f t="shared" si="32"/>
        <v>58.535043966164885</v>
      </c>
      <c r="AR127" s="37">
        <f t="shared" si="32"/>
        <v>435.21739130434781</v>
      </c>
      <c r="AS127" s="37">
        <f t="shared" si="32"/>
        <v>16.749294274163901</v>
      </c>
    </row>
    <row r="128" spans="1:45" x14ac:dyDescent="0.3">
      <c r="A128" s="41"/>
      <c r="B128" s="35">
        <v>44317</v>
      </c>
      <c r="C128" s="41">
        <v>46021</v>
      </c>
      <c r="D128" s="41">
        <v>2650</v>
      </c>
      <c r="E128" s="41">
        <v>23</v>
      </c>
      <c r="F128" s="41">
        <f t="shared" si="17"/>
        <v>48694</v>
      </c>
      <c r="H128" s="35">
        <v>44317</v>
      </c>
      <c r="I128" s="41">
        <v>641242.8899999999</v>
      </c>
      <c r="J128" s="41">
        <v>161061.01</v>
      </c>
      <c r="K128" s="41">
        <v>8355</v>
      </c>
      <c r="L128" s="41">
        <f t="shared" si="18"/>
        <v>810658.89999999991</v>
      </c>
      <c r="R128" s="35">
        <v>44317</v>
      </c>
      <c r="S128" s="37">
        <f t="shared" si="16"/>
        <v>13.933701788314028</v>
      </c>
      <c r="T128" s="37">
        <f t="shared" si="16"/>
        <v>60.777739622641512</v>
      </c>
      <c r="U128" s="37">
        <f t="shared" si="16"/>
        <v>363.26086956521738</v>
      </c>
      <c r="V128" s="37">
        <f t="shared" si="16"/>
        <v>16.648024397256332</v>
      </c>
      <c r="AB128" s="85">
        <f t="shared" si="46"/>
        <v>2014</v>
      </c>
      <c r="AC128" s="81">
        <f>+W47</f>
        <v>13.17393916159979</v>
      </c>
      <c r="AD128" s="81">
        <f t="shared" ref="AD128:AF128" si="47">+X47</f>
        <v>81.6438358993734</v>
      </c>
      <c r="AE128" s="81">
        <f t="shared" si="47"/>
        <v>1439.3379629629628</v>
      </c>
      <c r="AF128" s="81">
        <f t="shared" si="47"/>
        <v>17.44588763257622</v>
      </c>
      <c r="AI128" s="35">
        <v>44317</v>
      </c>
      <c r="AJ128" s="41">
        <f t="shared" si="23"/>
        <v>639786.09916666651</v>
      </c>
      <c r="AK128" s="41">
        <f t="shared" si="23"/>
        <v>153899.56749999998</v>
      </c>
      <c r="AL128" s="41">
        <f t="shared" si="23"/>
        <v>10070.916666666666</v>
      </c>
      <c r="AM128" s="41">
        <f t="shared" si="23"/>
        <v>803756.58333333349</v>
      </c>
      <c r="AO128" s="35">
        <v>44317</v>
      </c>
      <c r="AP128" s="37">
        <f t="shared" si="32"/>
        <v>14.062607585226679</v>
      </c>
      <c r="AQ128" s="37">
        <f t="shared" si="32"/>
        <v>58.20354441477371</v>
      </c>
      <c r="AR128" s="37">
        <f t="shared" si="32"/>
        <v>437.86594202898544</v>
      </c>
      <c r="AS128" s="37">
        <f t="shared" si="32"/>
        <v>16.687890876400157</v>
      </c>
    </row>
    <row r="129" spans="1:45" x14ac:dyDescent="0.3">
      <c r="A129" s="41"/>
      <c r="B129" s="35">
        <v>44348</v>
      </c>
      <c r="C129" s="41">
        <v>46020</v>
      </c>
      <c r="D129" s="41">
        <v>2652</v>
      </c>
      <c r="E129" s="41">
        <v>23</v>
      </c>
      <c r="F129" s="41">
        <f t="shared" si="17"/>
        <v>48695</v>
      </c>
      <c r="H129" s="35">
        <v>44348</v>
      </c>
      <c r="I129" s="41">
        <v>603054.40999999992</v>
      </c>
      <c r="J129" s="41">
        <v>168297.67000000004</v>
      </c>
      <c r="K129" s="41">
        <v>8432</v>
      </c>
      <c r="L129" s="41">
        <f t="shared" si="18"/>
        <v>779784.08</v>
      </c>
      <c r="R129" s="35">
        <v>44348</v>
      </c>
      <c r="S129" s="37">
        <f t="shared" ref="S129:V144" si="48">+I129/C129</f>
        <v>13.104181008257278</v>
      </c>
      <c r="T129" s="37">
        <f t="shared" si="48"/>
        <v>63.460659879336369</v>
      </c>
      <c r="U129" s="37">
        <f t="shared" si="48"/>
        <v>366.60869565217394</v>
      </c>
      <c r="V129" s="37">
        <f t="shared" si="48"/>
        <v>16.01363753978848</v>
      </c>
      <c r="AB129" s="85">
        <f t="shared" si="46"/>
        <v>2015</v>
      </c>
      <c r="AC129" s="81">
        <f>+W59</f>
        <v>13.521799829055686</v>
      </c>
      <c r="AD129" s="81">
        <f t="shared" ref="AD129:AF129" si="49">+X59</f>
        <v>77.136874720138607</v>
      </c>
      <c r="AE129" s="81">
        <f t="shared" si="49"/>
        <v>616.29191919191919</v>
      </c>
      <c r="AF129" s="81">
        <f t="shared" si="49"/>
        <v>17.358367206835002</v>
      </c>
      <c r="AI129" s="35">
        <v>44348</v>
      </c>
      <c r="AJ129" s="41">
        <f t="shared" si="23"/>
        <v>641613.26</v>
      </c>
      <c r="AK129" s="41">
        <f t="shared" si="23"/>
        <v>156273.51833333334</v>
      </c>
      <c r="AL129" s="41">
        <f t="shared" si="23"/>
        <v>10287.333333333334</v>
      </c>
      <c r="AM129" s="41">
        <f t="shared" si="23"/>
        <v>808174.11166666669</v>
      </c>
      <c r="AO129" s="35">
        <v>44348</v>
      </c>
      <c r="AP129" s="37">
        <f t="shared" si="32"/>
        <v>14.082509024498654</v>
      </c>
      <c r="AQ129" s="37">
        <f t="shared" si="32"/>
        <v>59.093723980029843</v>
      </c>
      <c r="AR129" s="37">
        <f t="shared" si="32"/>
        <v>447.27536231884051</v>
      </c>
      <c r="AS129" s="37">
        <f t="shared" si="32"/>
        <v>16.756433696479029</v>
      </c>
    </row>
    <row r="130" spans="1:45" x14ac:dyDescent="0.3">
      <c r="A130" s="41"/>
      <c r="B130" s="35">
        <v>44378</v>
      </c>
      <c r="C130" s="41">
        <v>46185</v>
      </c>
      <c r="D130" s="41">
        <v>2652</v>
      </c>
      <c r="E130" s="41">
        <v>23</v>
      </c>
      <c r="F130" s="41">
        <f t="shared" si="17"/>
        <v>48860</v>
      </c>
      <c r="H130" s="35">
        <v>44378</v>
      </c>
      <c r="I130" s="41">
        <v>626799.31000000006</v>
      </c>
      <c r="J130" s="41">
        <v>172056.89</v>
      </c>
      <c r="K130" s="41">
        <v>6454</v>
      </c>
      <c r="L130" s="41">
        <f t="shared" si="18"/>
        <v>805310.20000000007</v>
      </c>
      <c r="R130" s="35">
        <v>44378</v>
      </c>
      <c r="S130" s="37">
        <f t="shared" si="48"/>
        <v>13.571490960268486</v>
      </c>
      <c r="T130" s="37">
        <f t="shared" si="48"/>
        <v>64.878163650075422</v>
      </c>
      <c r="U130" s="37">
        <f t="shared" si="48"/>
        <v>280.60869565217394</v>
      </c>
      <c r="V130" s="37">
        <f t="shared" si="48"/>
        <v>16.4819934506754</v>
      </c>
      <c r="AB130" s="85">
        <f t="shared" si="46"/>
        <v>2016</v>
      </c>
      <c r="AC130" s="81">
        <f>+W71</f>
        <v>13.797440268809744</v>
      </c>
      <c r="AD130" s="81">
        <f t="shared" ref="AD130:AF130" si="50">+X71</f>
        <v>76.329192770933247</v>
      </c>
      <c r="AE130" s="81">
        <f t="shared" si="50"/>
        <v>495.44795751633995</v>
      </c>
      <c r="AF130" s="81">
        <f t="shared" si="50"/>
        <v>17.523574394313258</v>
      </c>
      <c r="AI130" s="35">
        <v>44378</v>
      </c>
      <c r="AJ130" s="41">
        <f t="shared" si="23"/>
        <v>645416.07750000001</v>
      </c>
      <c r="AK130" s="41">
        <f t="shared" si="23"/>
        <v>159108.58250000002</v>
      </c>
      <c r="AL130" s="41">
        <f t="shared" si="23"/>
        <v>10315.166666666666</v>
      </c>
      <c r="AM130" s="41">
        <f t="shared" si="23"/>
        <v>814839.82666666666</v>
      </c>
      <c r="AO130" s="35">
        <v>44378</v>
      </c>
      <c r="AP130" s="37">
        <f t="shared" si="32"/>
        <v>14.142919989137546</v>
      </c>
      <c r="AQ130" s="37">
        <f t="shared" si="32"/>
        <v>60.1578404865433</v>
      </c>
      <c r="AR130" s="37">
        <f t="shared" si="32"/>
        <v>448.48550724637681</v>
      </c>
      <c r="AS130" s="37">
        <f t="shared" si="32"/>
        <v>16.86835505103106</v>
      </c>
    </row>
    <row r="131" spans="1:45" x14ac:dyDescent="0.3">
      <c r="A131" s="41"/>
      <c r="B131" s="35">
        <v>44409</v>
      </c>
      <c r="C131" s="41">
        <v>46232</v>
      </c>
      <c r="D131" s="41">
        <v>2651</v>
      </c>
      <c r="E131" s="41">
        <v>23</v>
      </c>
      <c r="F131" s="41">
        <f t="shared" si="17"/>
        <v>48906</v>
      </c>
      <c r="G131" s="42">
        <f>+F131/F119-1</f>
        <v>1.9809825673534176E-2</v>
      </c>
      <c r="H131" s="35">
        <v>44409</v>
      </c>
      <c r="I131" s="41">
        <v>636755</v>
      </c>
      <c r="J131" s="41">
        <v>173766.76</v>
      </c>
      <c r="K131" s="41">
        <v>12092</v>
      </c>
      <c r="L131" s="41">
        <f t="shared" si="18"/>
        <v>822613.76</v>
      </c>
      <c r="M131" s="82">
        <f>+SUM(I120:I131)</f>
        <v>7791778.2899999991</v>
      </c>
      <c r="N131" s="82">
        <f t="shared" ref="N131" si="51">+SUM(J120:J131)</f>
        <v>1936639.0600000003</v>
      </c>
      <c r="O131" s="82">
        <f t="shared" ref="O131:P131" si="52">+SUM(K120:K131)</f>
        <v>128379</v>
      </c>
      <c r="P131" s="82">
        <f t="shared" si="52"/>
        <v>9856796.3499999996</v>
      </c>
      <c r="Q131" s="82"/>
      <c r="R131" s="35">
        <v>44409</v>
      </c>
      <c r="S131" s="37">
        <f t="shared" si="48"/>
        <v>13.773035992386227</v>
      </c>
      <c r="T131" s="37">
        <f t="shared" si="48"/>
        <v>65.547627310448888</v>
      </c>
      <c r="U131" s="37">
        <f t="shared" si="48"/>
        <v>525.73913043478262</v>
      </c>
      <c r="V131" s="37">
        <f t="shared" si="48"/>
        <v>16.820303439250807</v>
      </c>
      <c r="W131" s="81">
        <f>+AVERAGE(S120:S131)</f>
        <v>14.205108355442794</v>
      </c>
      <c r="X131" s="81">
        <f>+AVERAGE(T120:T131)</f>
        <v>61.004954600538099</v>
      </c>
      <c r="Y131" s="81">
        <f>+AVERAGE(U120:U131)</f>
        <v>465.14130434782606</v>
      </c>
      <c r="Z131" s="81">
        <f>+AVERAGE(V120:V131)</f>
        <v>16.977377108981248</v>
      </c>
      <c r="AA131" s="42"/>
      <c r="AB131" s="85">
        <f t="shared" si="46"/>
        <v>2017</v>
      </c>
      <c r="AC131" s="81">
        <f>+W83</f>
        <v>13.97394249177507</v>
      </c>
      <c r="AD131" s="81">
        <f t="shared" ref="AD131:AF131" si="53">+X83</f>
        <v>77.070956982919796</v>
      </c>
      <c r="AE131" s="81">
        <f t="shared" si="53"/>
        <v>495.75031676413249</v>
      </c>
      <c r="AF131" s="81">
        <f t="shared" si="53"/>
        <v>17.731082918804123</v>
      </c>
      <c r="AI131" s="35">
        <v>44409</v>
      </c>
      <c r="AJ131" s="41">
        <f t="shared" si="23"/>
        <v>649314.85749999993</v>
      </c>
      <c r="AK131" s="41">
        <f t="shared" si="23"/>
        <v>161386.58833333335</v>
      </c>
      <c r="AL131" s="41">
        <f t="shared" si="23"/>
        <v>10698.25</v>
      </c>
      <c r="AM131" s="41">
        <f t="shared" si="23"/>
        <v>821399.6958333333</v>
      </c>
      <c r="AO131" s="35">
        <v>44409</v>
      </c>
      <c r="AP131" s="37">
        <f t="shared" si="32"/>
        <v>14.205108355442794</v>
      </c>
      <c r="AQ131" s="37">
        <f t="shared" si="32"/>
        <v>61.004954600538099</v>
      </c>
      <c r="AR131" s="37">
        <f t="shared" si="32"/>
        <v>465.14130434782606</v>
      </c>
      <c r="AS131" s="37">
        <f t="shared" si="32"/>
        <v>16.977377108981248</v>
      </c>
    </row>
    <row r="132" spans="1:45" x14ac:dyDescent="0.3">
      <c r="A132" s="41"/>
      <c r="B132" s="35">
        <v>44440</v>
      </c>
      <c r="C132" s="41">
        <v>46275</v>
      </c>
      <c r="D132" s="41">
        <v>2654</v>
      </c>
      <c r="E132" s="41">
        <v>23</v>
      </c>
      <c r="F132" s="41">
        <f t="shared" si="17"/>
        <v>48952</v>
      </c>
      <c r="H132" s="35">
        <v>44440</v>
      </c>
      <c r="I132" s="41">
        <v>627594.18999999994</v>
      </c>
      <c r="J132" s="41">
        <v>172073.28000000003</v>
      </c>
      <c r="K132" s="41">
        <v>8739</v>
      </c>
      <c r="L132" s="41">
        <f t="shared" si="18"/>
        <v>808406.47</v>
      </c>
      <c r="R132" s="35">
        <v>44440</v>
      </c>
      <c r="S132" s="37">
        <f t="shared" si="48"/>
        <v>13.562273149648837</v>
      </c>
      <c r="T132" s="37">
        <f t="shared" si="48"/>
        <v>64.835448379804077</v>
      </c>
      <c r="U132" s="37">
        <f t="shared" si="48"/>
        <v>379.95652173913044</v>
      </c>
      <c r="V132" s="37">
        <f t="shared" si="48"/>
        <v>16.514268467069783</v>
      </c>
      <c r="AA132" s="42"/>
      <c r="AB132" s="85">
        <f t="shared" si="46"/>
        <v>2018</v>
      </c>
      <c r="AC132" s="81">
        <f>+W95</f>
        <v>14.240948562193566</v>
      </c>
      <c r="AD132" s="81">
        <f t="shared" ref="AD132:AF132" si="54">+X95</f>
        <v>77.197311592854263</v>
      </c>
      <c r="AE132" s="81">
        <f t="shared" si="54"/>
        <v>361.06686507936507</v>
      </c>
      <c r="AF132" s="81">
        <f t="shared" si="54"/>
        <v>17.933457687169195</v>
      </c>
      <c r="AI132" s="35">
        <v>44440</v>
      </c>
      <c r="AJ132" s="41">
        <f t="shared" si="23"/>
        <v>651457.41166666662</v>
      </c>
      <c r="AK132" s="41">
        <f t="shared" si="23"/>
        <v>163518.43083333338</v>
      </c>
      <c r="AL132" s="41">
        <f t="shared" si="23"/>
        <v>10888.666666666666</v>
      </c>
      <c r="AM132" s="41">
        <f t="shared" si="23"/>
        <v>825864.50916666677</v>
      </c>
      <c r="AO132" s="35">
        <v>44440</v>
      </c>
      <c r="AP132" s="37">
        <f t="shared" si="32"/>
        <v>14.227811161632753</v>
      </c>
      <c r="AQ132" s="37">
        <f t="shared" si="32"/>
        <v>61.790814267589354</v>
      </c>
      <c r="AR132" s="37">
        <f t="shared" si="32"/>
        <v>473.42028985507244</v>
      </c>
      <c r="AS132" s="37">
        <f t="shared" si="32"/>
        <v>17.041897274352976</v>
      </c>
    </row>
    <row r="133" spans="1:45" x14ac:dyDescent="0.3">
      <c r="A133" s="41"/>
      <c r="B133" s="35">
        <v>44470</v>
      </c>
      <c r="C133" s="41">
        <v>46277</v>
      </c>
      <c r="D133" s="41">
        <v>2656</v>
      </c>
      <c r="E133" s="41">
        <v>23</v>
      </c>
      <c r="F133" s="41">
        <f t="shared" ref="F133:F147" si="55">+E133+D133+C133</f>
        <v>48956</v>
      </c>
      <c r="H133" s="35">
        <v>44470</v>
      </c>
      <c r="I133" s="41">
        <v>648808.56999999983</v>
      </c>
      <c r="J133" s="41">
        <v>176696.99</v>
      </c>
      <c r="K133" s="41">
        <v>6643</v>
      </c>
      <c r="L133" s="41">
        <f t="shared" ref="L133:L147" si="56">+K133+J133+I133</f>
        <v>832148.55999999982</v>
      </c>
      <c r="R133" s="35">
        <v>44470</v>
      </c>
      <c r="S133" s="37">
        <f t="shared" si="48"/>
        <v>14.020108693303365</v>
      </c>
      <c r="T133" s="37">
        <f t="shared" si="48"/>
        <v>66.527481174698792</v>
      </c>
      <c r="U133" s="37">
        <f t="shared" si="48"/>
        <v>288.82608695652175</v>
      </c>
      <c r="V133" s="37">
        <f t="shared" si="48"/>
        <v>16.997887082277959</v>
      </c>
      <c r="AA133" s="42"/>
      <c r="AB133" s="85">
        <f t="shared" si="46"/>
        <v>2019</v>
      </c>
      <c r="AC133" s="81">
        <f>+W107</f>
        <v>14.163321468884874</v>
      </c>
      <c r="AD133" s="81">
        <f t="shared" ref="AD133:AF133" si="57">+X107</f>
        <v>76.369714429910204</v>
      </c>
      <c r="AE133" s="81">
        <f t="shared" si="57"/>
        <v>441.08730158730162</v>
      </c>
      <c r="AF133" s="81">
        <f t="shared" si="57"/>
        <v>17.815618760228023</v>
      </c>
      <c r="AI133" s="35">
        <v>44470</v>
      </c>
      <c r="AJ133" s="41">
        <f t="shared" si="23"/>
        <v>653392.94333333336</v>
      </c>
      <c r="AK133" s="41">
        <f t="shared" si="23"/>
        <v>166058.51416666669</v>
      </c>
      <c r="AL133" s="41">
        <f t="shared" si="23"/>
        <v>10864.583333333334</v>
      </c>
      <c r="AM133" s="41">
        <f t="shared" si="23"/>
        <v>830316.04083333339</v>
      </c>
      <c r="AO133" s="35">
        <v>44470</v>
      </c>
      <c r="AP133" s="37">
        <f t="shared" si="32"/>
        <v>14.248885745376342</v>
      </c>
      <c r="AQ133" s="37">
        <f t="shared" si="32"/>
        <v>62.722861178501354</v>
      </c>
      <c r="AR133" s="37">
        <f t="shared" si="32"/>
        <v>472.37318840579707</v>
      </c>
      <c r="AS133" s="37">
        <f t="shared" si="32"/>
        <v>17.109376708391334</v>
      </c>
    </row>
    <row r="134" spans="1:45" x14ac:dyDescent="0.3">
      <c r="A134" s="41"/>
      <c r="B134" s="35">
        <v>44501</v>
      </c>
      <c r="C134" s="41">
        <v>46329</v>
      </c>
      <c r="D134" s="41">
        <v>2654</v>
      </c>
      <c r="E134" s="41">
        <v>23</v>
      </c>
      <c r="F134" s="41">
        <f t="shared" si="55"/>
        <v>49006</v>
      </c>
      <c r="H134" s="35">
        <v>44501</v>
      </c>
      <c r="I134" s="41">
        <v>644432.05999999994</v>
      </c>
      <c r="J134" s="41">
        <v>177254.81999999995</v>
      </c>
      <c r="K134" s="41">
        <v>7517</v>
      </c>
      <c r="L134" s="41">
        <f t="shared" si="56"/>
        <v>829203.87999999989</v>
      </c>
      <c r="R134" s="35">
        <v>44501</v>
      </c>
      <c r="S134" s="37">
        <f t="shared" si="48"/>
        <v>13.90990653802154</v>
      </c>
      <c r="T134" s="37">
        <f t="shared" si="48"/>
        <v>66.787799547852273</v>
      </c>
      <c r="U134" s="37">
        <f t="shared" si="48"/>
        <v>326.82608695652175</v>
      </c>
      <c r="V134" s="37">
        <f t="shared" si="48"/>
        <v>16.920456270660733</v>
      </c>
      <c r="AA134" s="42"/>
      <c r="AB134" s="85">
        <f t="shared" si="46"/>
        <v>2020</v>
      </c>
      <c r="AC134" s="81">
        <f>+W119</f>
        <v>13.990773916482654</v>
      </c>
      <c r="AD134" s="81">
        <f t="shared" ref="AD134:AF134" si="58">+X119</f>
        <v>70.236319048155892</v>
      </c>
      <c r="AE134" s="81">
        <f t="shared" si="58"/>
        <v>361.95355731225294</v>
      </c>
      <c r="AF134" s="81">
        <f t="shared" si="58"/>
        <v>17.276802900817845</v>
      </c>
      <c r="AI134" s="35">
        <v>44501</v>
      </c>
      <c r="AJ134" s="41">
        <f t="shared" si="23"/>
        <v>653922.71250000002</v>
      </c>
      <c r="AK134" s="41">
        <f t="shared" si="23"/>
        <v>168525.19416666668</v>
      </c>
      <c r="AL134" s="41">
        <f t="shared" si="23"/>
        <v>10894.75</v>
      </c>
      <c r="AM134" s="41">
        <f t="shared" si="23"/>
        <v>833342.65666666662</v>
      </c>
      <c r="AO134" s="35">
        <v>44501</v>
      </c>
      <c r="AP134" s="37">
        <f t="shared" si="32"/>
        <v>14.237866311484948</v>
      </c>
      <c r="AQ134" s="37">
        <f t="shared" si="32"/>
        <v>63.631223101458261</v>
      </c>
      <c r="AR134" s="37">
        <f t="shared" si="32"/>
        <v>473.68478260869568</v>
      </c>
      <c r="AS134" s="37">
        <f t="shared" si="32"/>
        <v>17.145883757035158</v>
      </c>
    </row>
    <row r="135" spans="1:45" x14ac:dyDescent="0.3">
      <c r="A135" s="41"/>
      <c r="B135" s="83">
        <v>44531</v>
      </c>
      <c r="C135" s="84">
        <v>46329</v>
      </c>
      <c r="D135" s="84">
        <v>2654</v>
      </c>
      <c r="E135" s="84">
        <v>23</v>
      </c>
      <c r="F135" s="84">
        <f t="shared" si="55"/>
        <v>49006</v>
      </c>
      <c r="H135" s="35">
        <v>44531</v>
      </c>
      <c r="I135" s="41">
        <v>673912.25</v>
      </c>
      <c r="J135" s="41">
        <v>188709.34000000008</v>
      </c>
      <c r="K135" s="41">
        <v>9459</v>
      </c>
      <c r="L135" s="41">
        <f t="shared" si="56"/>
        <v>872080.59000000008</v>
      </c>
      <c r="M135" s="41">
        <f>+SUM(I124:I135)</f>
        <v>7878154.7199999997</v>
      </c>
      <c r="N135" s="41">
        <f t="shared" ref="N135" si="59">+SUM(J124:J135)</f>
        <v>2054334.9500000004</v>
      </c>
      <c r="O135" s="41">
        <f t="shared" ref="O135:P135" si="60">+SUM(K124:K135)</f>
        <v>132629</v>
      </c>
      <c r="P135" s="41">
        <f t="shared" si="60"/>
        <v>10065118.669999998</v>
      </c>
      <c r="R135" s="35">
        <v>44531</v>
      </c>
      <c r="S135" s="37">
        <f t="shared" si="48"/>
        <v>14.546229143732868</v>
      </c>
      <c r="T135" s="37">
        <f t="shared" si="48"/>
        <v>71.103745290128145</v>
      </c>
      <c r="U135" s="37">
        <f t="shared" si="48"/>
        <v>411.26086956521738</v>
      </c>
      <c r="V135" s="37">
        <f t="shared" si="48"/>
        <v>17.795384034608009</v>
      </c>
      <c r="W135" s="37">
        <f>+AVERAGE(S124:S135)</f>
        <v>14.27120489830901</v>
      </c>
      <c r="X135" s="37">
        <f>+AVERAGE(T124:T135)</f>
        <v>64.6128042989601</v>
      </c>
      <c r="Y135" s="37">
        <f>+AVERAGE(U124:U135)</f>
        <v>480.53985507246375</v>
      </c>
      <c r="Z135" s="37">
        <f>+AVERAGE(V124:V135)</f>
        <v>17.230750066797029</v>
      </c>
      <c r="AA135" s="42"/>
      <c r="AB135" s="85">
        <f t="shared" si="46"/>
        <v>2021</v>
      </c>
      <c r="AC135" s="81">
        <f>+W131</f>
        <v>14.205108355442794</v>
      </c>
      <c r="AD135" s="81">
        <f t="shared" ref="AD135:AF135" si="61">+X131</f>
        <v>61.004954600538099</v>
      </c>
      <c r="AE135" s="81">
        <f t="shared" si="61"/>
        <v>465.14130434782606</v>
      </c>
      <c r="AF135" s="81">
        <f t="shared" si="61"/>
        <v>16.977377108981248</v>
      </c>
      <c r="AI135" s="35">
        <v>44531</v>
      </c>
      <c r="AJ135" s="41">
        <f t="shared" si="23"/>
        <v>656512.89333333331</v>
      </c>
      <c r="AK135" s="41">
        <f t="shared" si="23"/>
        <v>171194.57916666669</v>
      </c>
      <c r="AL135" s="41">
        <f t="shared" si="23"/>
        <v>11052.416666666666</v>
      </c>
      <c r="AM135" s="41">
        <f t="shared" si="23"/>
        <v>838759.88916666654</v>
      </c>
      <c r="AO135" s="35">
        <v>44531</v>
      </c>
      <c r="AP135" s="37">
        <f t="shared" si="32"/>
        <v>14.27120489830901</v>
      </c>
      <c r="AQ135" s="37">
        <f t="shared" si="32"/>
        <v>64.6128042989601</v>
      </c>
      <c r="AR135" s="37">
        <f t="shared" si="32"/>
        <v>480.53985507246375</v>
      </c>
      <c r="AS135" s="37">
        <f t="shared" si="32"/>
        <v>17.230750066797029</v>
      </c>
    </row>
    <row r="136" spans="1:45" x14ac:dyDescent="0.3">
      <c r="A136" s="41"/>
      <c r="B136" s="35">
        <v>44562</v>
      </c>
      <c r="C136" s="41">
        <v>46331</v>
      </c>
      <c r="D136" s="41">
        <v>2654</v>
      </c>
      <c r="E136" s="41">
        <v>23</v>
      </c>
      <c r="F136" s="41">
        <f t="shared" si="55"/>
        <v>49008</v>
      </c>
      <c r="H136" s="35">
        <v>44562</v>
      </c>
      <c r="I136" s="41">
        <v>744838.13</v>
      </c>
      <c r="J136" s="41">
        <v>209133.14</v>
      </c>
      <c r="K136" s="41">
        <v>9892</v>
      </c>
      <c r="L136" s="41">
        <f t="shared" si="56"/>
        <v>963863.27</v>
      </c>
      <c r="R136" s="35">
        <v>44562</v>
      </c>
      <c r="S136" s="37">
        <f t="shared" si="48"/>
        <v>16.076452699056787</v>
      </c>
      <c r="T136" s="37">
        <f t="shared" si="48"/>
        <v>78.799223813112292</v>
      </c>
      <c r="U136" s="37">
        <f t="shared" si="48"/>
        <v>430.08695652173913</v>
      </c>
      <c r="V136" s="37">
        <f t="shared" si="48"/>
        <v>19.667467964413973</v>
      </c>
      <c r="AA136" s="42"/>
      <c r="AB136" s="85">
        <f t="shared" si="46"/>
        <v>2022</v>
      </c>
      <c r="AC136" s="81">
        <f>+W143</f>
        <v>14.344394616076015</v>
      </c>
      <c r="AD136" s="81">
        <f t="shared" ref="AD136:AF136" si="62">+X143</f>
        <v>72.343939370615487</v>
      </c>
      <c r="AE136" s="81">
        <f t="shared" si="62"/>
        <v>458.70559271646221</v>
      </c>
      <c r="AF136" s="81">
        <f t="shared" si="62"/>
        <v>17.689606872767161</v>
      </c>
      <c r="AI136" s="35">
        <v>44562</v>
      </c>
      <c r="AJ136" s="41">
        <f t="shared" si="23"/>
        <v>659326.85166666657</v>
      </c>
      <c r="AK136" s="41">
        <f t="shared" si="23"/>
        <v>175850.84916666665</v>
      </c>
      <c r="AL136" s="41">
        <f t="shared" si="23"/>
        <v>11077.916666666666</v>
      </c>
      <c r="AM136" s="41">
        <f t="shared" si="23"/>
        <v>846255.61749999982</v>
      </c>
      <c r="AO136" s="35">
        <v>44562</v>
      </c>
      <c r="AP136" s="37">
        <f t="shared" si="32"/>
        <v>14.307722884941427</v>
      </c>
      <c r="AQ136" s="37">
        <f t="shared" si="32"/>
        <v>66.343551809070831</v>
      </c>
      <c r="AR136" s="37">
        <f t="shared" si="32"/>
        <v>481.64855072463769</v>
      </c>
      <c r="AS136" s="37">
        <f t="shared" si="32"/>
        <v>17.356716765663908</v>
      </c>
    </row>
    <row r="137" spans="1:45" x14ac:dyDescent="0.3">
      <c r="A137" s="41"/>
      <c r="B137" s="35">
        <v>44593</v>
      </c>
      <c r="C137" s="41">
        <v>46333</v>
      </c>
      <c r="D137" s="41">
        <v>2655</v>
      </c>
      <c r="E137" s="41">
        <v>23</v>
      </c>
      <c r="F137" s="41">
        <f t="shared" si="55"/>
        <v>49011</v>
      </c>
      <c r="H137" s="35">
        <v>44593</v>
      </c>
      <c r="I137" s="41">
        <v>736067.24</v>
      </c>
      <c r="J137" s="41">
        <v>198535.62</v>
      </c>
      <c r="K137" s="41">
        <v>14055</v>
      </c>
      <c r="L137" s="41">
        <f t="shared" si="56"/>
        <v>948657.86</v>
      </c>
      <c r="R137" s="35">
        <v>44593</v>
      </c>
      <c r="S137" s="37">
        <f t="shared" si="48"/>
        <v>15.886457600414392</v>
      </c>
      <c r="T137" s="37">
        <f t="shared" si="48"/>
        <v>74.778011299435022</v>
      </c>
      <c r="U137" s="37">
        <f t="shared" si="48"/>
        <v>611.08695652173913</v>
      </c>
      <c r="V137" s="37">
        <f t="shared" si="48"/>
        <v>19.356019260982229</v>
      </c>
      <c r="AI137" s="35">
        <v>44593</v>
      </c>
      <c r="AJ137" s="41">
        <f t="shared" si="23"/>
        <v>661555.44833333325</v>
      </c>
      <c r="AK137" s="41">
        <f t="shared" si="23"/>
        <v>177231.04083333336</v>
      </c>
      <c r="AL137" s="41">
        <f t="shared" si="23"/>
        <v>11042.833333333334</v>
      </c>
      <c r="AM137" s="41">
        <f t="shared" si="23"/>
        <v>849829.32249999989</v>
      </c>
      <c r="AO137" s="35">
        <v>44593</v>
      </c>
      <c r="AP137" s="37">
        <f t="shared" si="32"/>
        <v>14.335656002085493</v>
      </c>
      <c r="AQ137" s="37">
        <f t="shared" si="32"/>
        <v>66.835293729746681</v>
      </c>
      <c r="AR137" s="37">
        <f t="shared" si="32"/>
        <v>480.12318840579707</v>
      </c>
      <c r="AS137" s="37">
        <f t="shared" si="32"/>
        <v>17.40621780802093</v>
      </c>
    </row>
    <row r="138" spans="1:45" x14ac:dyDescent="0.3">
      <c r="A138" s="41"/>
      <c r="B138" s="35">
        <v>44621</v>
      </c>
      <c r="C138" s="41">
        <v>46396</v>
      </c>
      <c r="D138" s="41">
        <v>2659</v>
      </c>
      <c r="E138" s="41">
        <v>23</v>
      </c>
      <c r="F138" s="41">
        <f t="shared" si="55"/>
        <v>49078</v>
      </c>
      <c r="H138" s="35">
        <v>44621</v>
      </c>
      <c r="I138" s="41">
        <v>672980.71</v>
      </c>
      <c r="J138" s="41">
        <v>198215.57999999996</v>
      </c>
      <c r="K138" s="41">
        <v>18310</v>
      </c>
      <c r="L138" s="41">
        <f t="shared" si="56"/>
        <v>889506.28999999992</v>
      </c>
      <c r="R138" s="35">
        <v>44621</v>
      </c>
      <c r="S138" s="37">
        <f t="shared" si="48"/>
        <v>14.50514505560824</v>
      </c>
      <c r="T138" s="37">
        <f t="shared" si="48"/>
        <v>74.545159834524242</v>
      </c>
      <c r="U138" s="37">
        <f t="shared" si="48"/>
        <v>796.08695652173913</v>
      </c>
      <c r="V138" s="37">
        <f t="shared" si="48"/>
        <v>18.124338603855087</v>
      </c>
      <c r="AI138" s="35">
        <v>44621</v>
      </c>
      <c r="AJ138" s="41">
        <f t="shared" si="23"/>
        <v>660502.48833333328</v>
      </c>
      <c r="AK138" s="41">
        <f t="shared" si="23"/>
        <v>179637.60083333333</v>
      </c>
      <c r="AL138" s="41">
        <f t="shared" si="23"/>
        <v>10530.25</v>
      </c>
      <c r="AM138" s="41">
        <f t="shared" si="23"/>
        <v>850670.3391666665</v>
      </c>
      <c r="AO138" s="35">
        <v>44621</v>
      </c>
      <c r="AP138" s="37">
        <f t="shared" si="32"/>
        <v>14.29453434326134</v>
      </c>
      <c r="AQ138" s="37">
        <f t="shared" si="32"/>
        <v>67.708228445431118</v>
      </c>
      <c r="AR138" s="37">
        <f t="shared" si="32"/>
        <v>457.83695652173918</v>
      </c>
      <c r="AS138" s="37">
        <f t="shared" si="32"/>
        <v>17.401748081728851</v>
      </c>
    </row>
    <row r="139" spans="1:45" x14ac:dyDescent="0.3">
      <c r="A139" s="41"/>
      <c r="B139" s="35">
        <v>44652</v>
      </c>
      <c r="C139" s="41">
        <v>46437</v>
      </c>
      <c r="D139" s="41">
        <v>2656</v>
      </c>
      <c r="E139" s="41">
        <v>23</v>
      </c>
      <c r="F139" s="41">
        <f t="shared" si="55"/>
        <v>49116</v>
      </c>
      <c r="H139" s="35">
        <v>44652</v>
      </c>
      <c r="I139" s="41">
        <v>694254.00000000012</v>
      </c>
      <c r="J139" s="41">
        <v>210761.43000000005</v>
      </c>
      <c r="K139" s="41">
        <v>10527</v>
      </c>
      <c r="L139" s="41">
        <f t="shared" si="56"/>
        <v>915542.43000000017</v>
      </c>
      <c r="R139" s="35">
        <v>44652</v>
      </c>
      <c r="S139" s="37">
        <f t="shared" si="48"/>
        <v>14.950448995413144</v>
      </c>
      <c r="T139" s="37">
        <f t="shared" si="48"/>
        <v>79.352948042168691</v>
      </c>
      <c r="U139" s="37">
        <f t="shared" si="48"/>
        <v>457.69565217391306</v>
      </c>
      <c r="V139" s="37">
        <f t="shared" si="48"/>
        <v>18.640411067676524</v>
      </c>
      <c r="AI139" s="35">
        <v>44652</v>
      </c>
      <c r="AJ139" s="41">
        <f t="shared" si="23"/>
        <v>662561.56333333335</v>
      </c>
      <c r="AK139" s="41">
        <f t="shared" si="23"/>
        <v>183880.21083333335</v>
      </c>
      <c r="AL139" s="41">
        <f t="shared" si="23"/>
        <v>10039.583333333334</v>
      </c>
      <c r="AM139" s="41">
        <f t="shared" si="23"/>
        <v>856481.35749999981</v>
      </c>
      <c r="AO139" s="35">
        <v>44652</v>
      </c>
      <c r="AP139" s="37">
        <f t="shared" si="32"/>
        <v>14.31995263536877</v>
      </c>
      <c r="AQ139" s="37">
        <f t="shared" si="32"/>
        <v>69.282833987018805</v>
      </c>
      <c r="AR139" s="37">
        <f t="shared" si="32"/>
        <v>436.50362318840581</v>
      </c>
      <c r="AS139" s="37">
        <f t="shared" si="32"/>
        <v>17.498349298209607</v>
      </c>
    </row>
    <row r="140" spans="1:45" x14ac:dyDescent="0.3">
      <c r="A140" s="41"/>
      <c r="B140" s="35">
        <v>44682</v>
      </c>
      <c r="C140" s="41">
        <v>46439</v>
      </c>
      <c r="D140" s="41">
        <v>2653</v>
      </c>
      <c r="E140" s="41">
        <v>23</v>
      </c>
      <c r="F140" s="41">
        <f t="shared" si="55"/>
        <v>49115</v>
      </c>
      <c r="H140" s="35">
        <v>44682</v>
      </c>
      <c r="I140" s="41">
        <v>668294.77</v>
      </c>
      <c r="J140" s="41">
        <v>202983.28000000003</v>
      </c>
      <c r="K140" s="41">
        <v>17407</v>
      </c>
      <c r="L140" s="41">
        <f t="shared" si="56"/>
        <v>888685.05</v>
      </c>
      <c r="R140" s="35">
        <v>44682</v>
      </c>
      <c r="S140" s="37">
        <f t="shared" si="48"/>
        <v>14.3908088029458</v>
      </c>
      <c r="T140" s="37">
        <f t="shared" si="48"/>
        <v>76.510848096494541</v>
      </c>
      <c r="U140" s="37">
        <f t="shared" si="48"/>
        <v>756.82608695652175</v>
      </c>
      <c r="V140" s="37">
        <f t="shared" si="48"/>
        <v>18.093964165733485</v>
      </c>
      <c r="AI140" s="35">
        <v>44682</v>
      </c>
      <c r="AJ140" s="41">
        <f t="shared" si="23"/>
        <v>664815.88666666672</v>
      </c>
      <c r="AK140" s="41">
        <f t="shared" si="23"/>
        <v>187373.7333333334</v>
      </c>
      <c r="AL140" s="41">
        <f t="shared" si="23"/>
        <v>10793.916666666666</v>
      </c>
      <c r="AM140" s="41">
        <f t="shared" si="23"/>
        <v>862983.53666666662</v>
      </c>
      <c r="AO140" s="35">
        <v>44682</v>
      </c>
      <c r="AP140" s="37">
        <f t="shared" si="32"/>
        <v>14.358044886588083</v>
      </c>
      <c r="AQ140" s="37">
        <f t="shared" si="32"/>
        <v>70.593926359839898</v>
      </c>
      <c r="AR140" s="37">
        <f t="shared" si="32"/>
        <v>469.30072463768118</v>
      </c>
      <c r="AS140" s="37">
        <f t="shared" si="32"/>
        <v>17.61884427891604</v>
      </c>
    </row>
    <row r="141" spans="1:45" x14ac:dyDescent="0.3">
      <c r="A141" s="41"/>
      <c r="B141" s="35">
        <v>44713</v>
      </c>
      <c r="C141" s="41">
        <v>46588</v>
      </c>
      <c r="D141" s="41">
        <v>2653</v>
      </c>
      <c r="E141" s="41">
        <v>23</v>
      </c>
      <c r="F141" s="41">
        <f t="shared" si="55"/>
        <v>49264</v>
      </c>
      <c r="H141" s="35">
        <v>44713</v>
      </c>
      <c r="I141" s="41">
        <v>639014.41999999993</v>
      </c>
      <c r="J141" s="41">
        <v>200603.79000000004</v>
      </c>
      <c r="K141" s="41">
        <v>9181</v>
      </c>
      <c r="L141" s="41">
        <f t="shared" si="56"/>
        <v>848799.21</v>
      </c>
      <c r="R141" s="35">
        <v>44713</v>
      </c>
      <c r="S141" s="37">
        <f t="shared" si="48"/>
        <v>13.716287885292349</v>
      </c>
      <c r="T141" s="37">
        <f t="shared" si="48"/>
        <v>75.613942706370167</v>
      </c>
      <c r="U141" s="37">
        <f t="shared" si="48"/>
        <v>399.17391304347825</v>
      </c>
      <c r="V141" s="37">
        <f t="shared" si="48"/>
        <v>17.229603970444948</v>
      </c>
      <c r="AI141" s="35">
        <v>44713</v>
      </c>
      <c r="AJ141" s="41">
        <f t="shared" si="23"/>
        <v>667812.5541666667</v>
      </c>
      <c r="AK141" s="41">
        <f t="shared" si="23"/>
        <v>190065.91000000006</v>
      </c>
      <c r="AL141" s="41">
        <f t="shared" si="23"/>
        <v>10856.333333333334</v>
      </c>
      <c r="AM141" s="41">
        <f t="shared" si="23"/>
        <v>868734.79749999999</v>
      </c>
      <c r="AO141" s="35">
        <v>44713</v>
      </c>
      <c r="AP141" s="37">
        <f t="shared" si="32"/>
        <v>14.409053793007672</v>
      </c>
      <c r="AQ141" s="37">
        <f t="shared" si="32"/>
        <v>71.606699928759369</v>
      </c>
      <c r="AR141" s="37">
        <f t="shared" si="32"/>
        <v>472.01449275362319</v>
      </c>
      <c r="AS141" s="37">
        <f t="shared" si="32"/>
        <v>17.720174814804079</v>
      </c>
    </row>
    <row r="142" spans="1:45" x14ac:dyDescent="0.3">
      <c r="A142" s="41"/>
      <c r="B142" s="35">
        <v>44743</v>
      </c>
      <c r="C142" s="41">
        <v>46590</v>
      </c>
      <c r="D142" s="41">
        <v>2648</v>
      </c>
      <c r="E142" s="41">
        <v>24</v>
      </c>
      <c r="F142" s="41">
        <f t="shared" si="55"/>
        <v>49262</v>
      </c>
      <c r="H142" s="35">
        <v>44743</v>
      </c>
      <c r="I142" s="41">
        <v>625404.7699999999</v>
      </c>
      <c r="J142" s="41">
        <v>185830.54000000004</v>
      </c>
      <c r="K142" s="41">
        <v>8432</v>
      </c>
      <c r="L142" s="41">
        <f t="shared" si="56"/>
        <v>819667.30999999994</v>
      </c>
      <c r="R142" s="35">
        <v>44743</v>
      </c>
      <c r="S142" s="37">
        <f t="shared" si="48"/>
        <v>13.423583816269584</v>
      </c>
      <c r="T142" s="37">
        <f t="shared" si="48"/>
        <v>70.177696374622371</v>
      </c>
      <c r="U142" s="37">
        <f t="shared" si="48"/>
        <v>351.33333333333331</v>
      </c>
      <c r="V142" s="37">
        <f t="shared" si="48"/>
        <v>16.638936908773495</v>
      </c>
      <c r="AI142" s="35">
        <v>44743</v>
      </c>
      <c r="AJ142" s="41">
        <f t="shared" si="23"/>
        <v>667696.34249999991</v>
      </c>
      <c r="AK142" s="41">
        <f t="shared" si="23"/>
        <v>191213.7141666667</v>
      </c>
      <c r="AL142" s="41">
        <f t="shared" si="23"/>
        <v>11021.166666666666</v>
      </c>
      <c r="AM142" s="41">
        <f t="shared" si="23"/>
        <v>869931.2233333335</v>
      </c>
      <c r="AO142" s="35">
        <v>44743</v>
      </c>
      <c r="AP142" s="37">
        <f t="shared" si="32"/>
        <v>14.396728197674429</v>
      </c>
      <c r="AQ142" s="37">
        <f t="shared" si="32"/>
        <v>72.048327655804954</v>
      </c>
      <c r="AR142" s="37">
        <f t="shared" si="32"/>
        <v>477.9082125603864</v>
      </c>
      <c r="AS142" s="37">
        <f t="shared" si="32"/>
        <v>17.733253436312253</v>
      </c>
    </row>
    <row r="143" spans="1:45" x14ac:dyDescent="0.3">
      <c r="A143" s="41"/>
      <c r="B143" s="35">
        <v>44774</v>
      </c>
      <c r="C143" s="41">
        <v>46648</v>
      </c>
      <c r="D143" s="41">
        <v>2647</v>
      </c>
      <c r="E143" s="41">
        <v>26</v>
      </c>
      <c r="F143" s="41">
        <f t="shared" si="55"/>
        <v>49321</v>
      </c>
      <c r="G143" s="42">
        <f>+F143/F131-1</f>
        <v>8.4856663804031562E-3</v>
      </c>
      <c r="H143" s="35">
        <v>44774</v>
      </c>
      <c r="I143" s="41">
        <v>613189.49999999988</v>
      </c>
      <c r="J143" s="41">
        <v>182894.38</v>
      </c>
      <c r="K143" s="41">
        <v>7678</v>
      </c>
      <c r="L143" s="41">
        <f t="shared" si="56"/>
        <v>803761.87999999989</v>
      </c>
      <c r="M143" s="82">
        <f>+SUM(I132:I143)</f>
        <v>7988790.6099999994</v>
      </c>
      <c r="N143" s="82">
        <f t="shared" ref="N143:P143" si="63">+SUM(J132:J143)</f>
        <v>2303692.1900000004</v>
      </c>
      <c r="O143" s="82">
        <f t="shared" si="63"/>
        <v>127840</v>
      </c>
      <c r="P143" s="82">
        <f t="shared" si="63"/>
        <v>10420322.800000001</v>
      </c>
      <c r="R143" s="35">
        <v>44774</v>
      </c>
      <c r="S143" s="37">
        <f t="shared" si="48"/>
        <v>13.14503301320528</v>
      </c>
      <c r="T143" s="37">
        <f t="shared" si="48"/>
        <v>69.09496788817529</v>
      </c>
      <c r="U143" s="37">
        <f t="shared" si="48"/>
        <v>295.30769230769232</v>
      </c>
      <c r="V143" s="37">
        <f t="shared" si="48"/>
        <v>16.296544676709715</v>
      </c>
      <c r="W143" s="81">
        <f>+AVERAGE(S132:S143)</f>
        <v>14.344394616076015</v>
      </c>
      <c r="X143" s="81">
        <f>+AVERAGE(T132:T143)</f>
        <v>72.343939370615487</v>
      </c>
      <c r="Y143" s="81">
        <f>+AVERAGE(U132:U143)</f>
        <v>458.70559271646221</v>
      </c>
      <c r="Z143" s="81">
        <f>+AVERAGE(V132:V143)</f>
        <v>17.689606872767161</v>
      </c>
      <c r="AI143" s="35">
        <v>44774</v>
      </c>
      <c r="AJ143" s="41">
        <f t="shared" si="23"/>
        <v>665732.55083333328</v>
      </c>
      <c r="AK143" s="41">
        <f t="shared" si="23"/>
        <v>191974.34916666671</v>
      </c>
      <c r="AL143" s="41">
        <f t="shared" si="23"/>
        <v>10653.333333333334</v>
      </c>
      <c r="AM143" s="41">
        <f t="shared" ref="AM143" si="64">+AVERAGE(L132:L143)</f>
        <v>868360.2333333334</v>
      </c>
      <c r="AO143" s="35">
        <v>44774</v>
      </c>
      <c r="AP143" s="37">
        <f t="shared" ref="AP143:AS147" si="65">+AVERAGE(S132:S143)</f>
        <v>14.344394616076015</v>
      </c>
      <c r="AQ143" s="37">
        <f t="shared" si="65"/>
        <v>72.343939370615487</v>
      </c>
      <c r="AR143" s="37">
        <f t="shared" si="65"/>
        <v>458.70559271646221</v>
      </c>
      <c r="AS143" s="37">
        <f t="shared" si="65"/>
        <v>17.689606872767161</v>
      </c>
    </row>
    <row r="144" spans="1:45" x14ac:dyDescent="0.3">
      <c r="A144" s="41"/>
      <c r="B144" s="35">
        <v>44805</v>
      </c>
      <c r="C144" s="41">
        <v>47052</v>
      </c>
      <c r="D144" s="41">
        <v>2648</v>
      </c>
      <c r="E144" s="41">
        <v>26</v>
      </c>
      <c r="F144" s="41">
        <f t="shared" si="55"/>
        <v>49726</v>
      </c>
      <c r="G144" s="42">
        <f>+F144/F132-1</f>
        <v>1.5811407092662266E-2</v>
      </c>
      <c r="H144" s="35">
        <v>44805</v>
      </c>
      <c r="I144" s="41">
        <v>626715.53999999992</v>
      </c>
      <c r="J144" s="41">
        <v>202451.51</v>
      </c>
      <c r="K144" s="41">
        <v>6783</v>
      </c>
      <c r="L144" s="41">
        <f t="shared" si="56"/>
        <v>835950.04999999993</v>
      </c>
      <c r="R144" s="35">
        <v>44805</v>
      </c>
      <c r="S144" s="37">
        <f t="shared" si="48"/>
        <v>13.319636572302983</v>
      </c>
      <c r="T144" s="37">
        <f t="shared" si="48"/>
        <v>76.454497734138982</v>
      </c>
      <c r="U144" s="37">
        <f t="shared" si="48"/>
        <v>260.88461538461536</v>
      </c>
      <c r="V144" s="37">
        <f t="shared" si="48"/>
        <v>16.811125970317338</v>
      </c>
      <c r="AI144" s="35">
        <v>44805</v>
      </c>
      <c r="AJ144" s="41">
        <f t="shared" ref="AJ144:AM147" si="66">+AVERAGE(I133:I144)</f>
        <v>665659.32999999996</v>
      </c>
      <c r="AK144" s="41">
        <f t="shared" si="66"/>
        <v>194505.86833333332</v>
      </c>
      <c r="AL144" s="41">
        <f t="shared" si="66"/>
        <v>10490.333333333334</v>
      </c>
      <c r="AM144" s="41">
        <f t="shared" si="66"/>
        <v>870655.53166666685</v>
      </c>
      <c r="AO144" s="35">
        <v>44805</v>
      </c>
      <c r="AP144" s="37">
        <f t="shared" si="65"/>
        <v>14.324174901297193</v>
      </c>
      <c r="AQ144" s="37">
        <f t="shared" si="65"/>
        <v>73.312193483476719</v>
      </c>
      <c r="AR144" s="37">
        <f t="shared" si="65"/>
        <v>448.78293385358597</v>
      </c>
      <c r="AS144" s="37">
        <f t="shared" si="65"/>
        <v>17.714344998037792</v>
      </c>
    </row>
    <row r="145" spans="2:45" x14ac:dyDescent="0.3">
      <c r="B145" s="35">
        <v>44835</v>
      </c>
      <c r="C145" s="41">
        <v>47169</v>
      </c>
      <c r="D145" s="41">
        <v>2650</v>
      </c>
      <c r="E145" s="41">
        <v>26</v>
      </c>
      <c r="F145" s="41">
        <f t="shared" si="55"/>
        <v>49845</v>
      </c>
      <c r="G145" s="42">
        <f>+F145/F133-1</f>
        <v>1.8159163330337513E-2</v>
      </c>
      <c r="H145" s="35">
        <v>44835</v>
      </c>
      <c r="I145" s="41">
        <v>646278.89</v>
      </c>
      <c r="J145" s="41">
        <v>207267.20000000007</v>
      </c>
      <c r="K145" s="41">
        <v>6934</v>
      </c>
      <c r="L145" s="41">
        <f t="shared" si="56"/>
        <v>860480.09000000008</v>
      </c>
      <c r="R145" s="35">
        <v>44835</v>
      </c>
      <c r="S145" s="37">
        <f t="shared" ref="S145:V147" si="67">+I145/C145</f>
        <v>13.701348131187856</v>
      </c>
      <c r="T145" s="37">
        <f t="shared" si="67"/>
        <v>78.214037735849089</v>
      </c>
      <c r="U145" s="37">
        <f t="shared" si="67"/>
        <v>266.69230769230768</v>
      </c>
      <c r="V145" s="37">
        <f t="shared" si="67"/>
        <v>17.263117464138833</v>
      </c>
      <c r="W145" s="81"/>
      <c r="X145" s="81"/>
      <c r="Y145" s="81"/>
      <c r="Z145" s="81"/>
      <c r="AI145" s="35">
        <v>44835</v>
      </c>
      <c r="AJ145" s="41">
        <f t="shared" si="66"/>
        <v>665448.52333333332</v>
      </c>
      <c r="AK145" s="41">
        <f t="shared" si="66"/>
        <v>197053.38583333339</v>
      </c>
      <c r="AL145" s="41">
        <f t="shared" si="66"/>
        <v>10514.583333333334</v>
      </c>
      <c r="AM145" s="41">
        <f t="shared" si="66"/>
        <v>873016.49250000005</v>
      </c>
      <c r="AO145" s="35">
        <v>44835</v>
      </c>
      <c r="AP145" s="37">
        <f t="shared" si="65"/>
        <v>14.297611521120899</v>
      </c>
      <c r="AQ145" s="37">
        <f t="shared" si="65"/>
        <v>74.286073196905917</v>
      </c>
      <c r="AR145" s="37">
        <f t="shared" si="65"/>
        <v>446.9384522482348</v>
      </c>
      <c r="AS145" s="37">
        <f t="shared" si="65"/>
        <v>17.736447529859532</v>
      </c>
    </row>
    <row r="146" spans="2:45" x14ac:dyDescent="0.3">
      <c r="B146" s="35">
        <v>44866</v>
      </c>
      <c r="C146" s="41">
        <v>47306</v>
      </c>
      <c r="D146" s="41">
        <v>2649</v>
      </c>
      <c r="E146" s="41">
        <v>26</v>
      </c>
      <c r="F146" s="41">
        <f t="shared" si="55"/>
        <v>49981</v>
      </c>
      <c r="H146" s="35">
        <v>44866</v>
      </c>
      <c r="I146" s="41">
        <v>649634.74000000011</v>
      </c>
      <c r="J146" s="41">
        <v>206820.79999999993</v>
      </c>
      <c r="K146" s="41">
        <v>7541</v>
      </c>
      <c r="L146" s="41">
        <f t="shared" si="56"/>
        <v>863996.54</v>
      </c>
      <c r="R146" s="35">
        <v>44866</v>
      </c>
      <c r="S146" s="37">
        <f t="shared" si="67"/>
        <v>13.732607703039786</v>
      </c>
      <c r="T146" s="37">
        <f t="shared" si="67"/>
        <v>78.07504718761794</v>
      </c>
      <c r="U146" s="37">
        <f t="shared" si="67"/>
        <v>290.03846153846155</v>
      </c>
      <c r="V146" s="37">
        <f t="shared" si="67"/>
        <v>17.286499669874551</v>
      </c>
      <c r="AI146" s="35">
        <v>44866</v>
      </c>
      <c r="AJ146" s="41">
        <f t="shared" si="66"/>
        <v>665882.07999999996</v>
      </c>
      <c r="AK146" s="41">
        <f t="shared" si="66"/>
        <v>199517.2175</v>
      </c>
      <c r="AL146" s="41">
        <f t="shared" si="66"/>
        <v>10516.583333333334</v>
      </c>
      <c r="AM146" s="41">
        <f t="shared" si="66"/>
        <v>875915.88083333336</v>
      </c>
      <c r="AO146" s="35">
        <v>44866</v>
      </c>
      <c r="AP146" s="37">
        <f t="shared" si="65"/>
        <v>14.282836618205755</v>
      </c>
      <c r="AQ146" s="37">
        <f t="shared" si="65"/>
        <v>75.226677166886375</v>
      </c>
      <c r="AR146" s="37">
        <f t="shared" si="65"/>
        <v>443.87281679672975</v>
      </c>
      <c r="AS146" s="37">
        <f t="shared" si="65"/>
        <v>17.766951146460684</v>
      </c>
    </row>
    <row r="147" spans="2:45" x14ac:dyDescent="0.3">
      <c r="B147" s="83">
        <v>44896</v>
      </c>
      <c r="C147" s="84">
        <v>47439</v>
      </c>
      <c r="D147" s="84">
        <v>2654</v>
      </c>
      <c r="E147" s="84">
        <v>26</v>
      </c>
      <c r="F147" s="84">
        <f t="shared" si="55"/>
        <v>50119</v>
      </c>
      <c r="H147" s="35">
        <v>44896</v>
      </c>
      <c r="I147" s="41">
        <v>668332.06000000006</v>
      </c>
      <c r="J147" s="41">
        <v>208204.42999999993</v>
      </c>
      <c r="K147" s="41">
        <v>7669</v>
      </c>
      <c r="L147" s="41">
        <f t="shared" si="56"/>
        <v>884205.49</v>
      </c>
      <c r="M147" s="41">
        <f>+SUM(I136:I147)</f>
        <v>7985004.7699999996</v>
      </c>
      <c r="N147" s="41">
        <f>+SUM(J136:J147)</f>
        <v>2413701.7000000002</v>
      </c>
      <c r="O147" s="41">
        <f>+SUM(K136:K147)</f>
        <v>124409</v>
      </c>
      <c r="P147" s="41">
        <f>+SUM(L136:L147)</f>
        <v>10523115.470000001</v>
      </c>
      <c r="R147" s="35">
        <v>44896</v>
      </c>
      <c r="S147" s="37">
        <f t="shared" si="67"/>
        <v>14.08824089883851</v>
      </c>
      <c r="T147" s="37">
        <f t="shared" si="67"/>
        <v>78.44929540316501</v>
      </c>
      <c r="U147" s="37">
        <f t="shared" si="67"/>
        <v>294.96153846153845</v>
      </c>
      <c r="V147" s="37">
        <f t="shared" si="67"/>
        <v>17.642121550709312</v>
      </c>
      <c r="W147" s="37">
        <f>+AVERAGE(S136:S147)</f>
        <v>14.244670931131223</v>
      </c>
      <c r="X147" s="37">
        <f>+AVERAGE(T136:T147)</f>
        <v>75.838806342972802</v>
      </c>
      <c r="Y147" s="37">
        <f>+AVERAGE(U136:U147)</f>
        <v>434.18120587142317</v>
      </c>
      <c r="Z147" s="37">
        <f>+AVERAGE(V136:V147)</f>
        <v>17.754179272802457</v>
      </c>
      <c r="AI147" s="35">
        <v>44896</v>
      </c>
      <c r="AJ147" s="41">
        <f t="shared" si="66"/>
        <v>665417.06416666659</v>
      </c>
      <c r="AK147" s="41">
        <f t="shared" si="66"/>
        <v>201141.80833333335</v>
      </c>
      <c r="AL147" s="41">
        <f t="shared" si="66"/>
        <v>10367.416666666666</v>
      </c>
      <c r="AM147" s="41">
        <f t="shared" si="66"/>
        <v>876926.28916666668</v>
      </c>
      <c r="AO147" s="35">
        <v>44896</v>
      </c>
      <c r="AP147" s="37">
        <f t="shared" si="65"/>
        <v>14.244670931131223</v>
      </c>
      <c r="AQ147" s="37">
        <f t="shared" si="65"/>
        <v>75.838806342972802</v>
      </c>
      <c r="AR147" s="37">
        <f t="shared" si="65"/>
        <v>434.18120587142317</v>
      </c>
      <c r="AS147" s="37">
        <f t="shared" si="65"/>
        <v>17.754179272802457</v>
      </c>
    </row>
    <row r="148" spans="2:45" x14ac:dyDescent="0.3">
      <c r="J148" s="41"/>
    </row>
    <row r="149" spans="2:45" x14ac:dyDescent="0.3">
      <c r="M149" s="86"/>
      <c r="N149" s="86"/>
      <c r="O149" s="86"/>
      <c r="P149" s="86"/>
      <c r="AJ149" s="41">
        <f>+AVERAGE(AJ45:AJ147)</f>
        <v>610586.53676375409</v>
      </c>
      <c r="AK149" s="41">
        <f>+AVERAGE(AK45:AK147)</f>
        <v>192262.62547734618</v>
      </c>
      <c r="AL149" s="41">
        <f>+AVERAGE(AL45:AL147)</f>
        <v>9063.7273462783178</v>
      </c>
      <c r="AM149" s="41">
        <f>+AVERAGE(AM45:AM147)</f>
        <v>811912.88958737894</v>
      </c>
      <c r="AP149" s="37">
        <f>+AVERAGE(AP45:AP147)</f>
        <v>13.950486481073998</v>
      </c>
      <c r="AQ149" s="37">
        <f>+AVERAGE(AQ45:AQ147)</f>
        <v>74.043662576040944</v>
      </c>
      <c r="AR149" s="37">
        <f>+AVERAGE(AR45:AR147)</f>
        <v>544.04169219345943</v>
      </c>
      <c r="AS149" s="37">
        <f>+AVERAGE(AS45:AS147)</f>
        <v>17.518271756492926</v>
      </c>
    </row>
    <row r="150" spans="2:45" x14ac:dyDescent="0.3">
      <c r="AJ150" s="41">
        <f>+STDEV(AJ45:AJ147)</f>
        <v>38038.353561027303</v>
      </c>
      <c r="AK150" s="41">
        <f>+STDEV(AK45:AK147)</f>
        <v>13274.206812378137</v>
      </c>
      <c r="AL150" s="41">
        <f>+STDEV(AL45:AL147)</f>
        <v>1234.7287188486036</v>
      </c>
      <c r="AM150" s="41">
        <f>+STDEV(AM45:AM147)</f>
        <v>34485.635589532554</v>
      </c>
      <c r="AP150" s="38">
        <f>+STDEV(AP45:AP147)</f>
        <v>0.34384530461966456</v>
      </c>
      <c r="AQ150" s="38">
        <f>+STDEV(AQ45:AQ147)</f>
        <v>5.7710532380172657</v>
      </c>
      <c r="AR150" s="38">
        <f>+STDEV(AR45:AR147)</f>
        <v>277.24978653941002</v>
      </c>
      <c r="AS150" s="38">
        <f>+STDEV(AS45:AS147)</f>
        <v>0.32441948850563646</v>
      </c>
    </row>
    <row r="151" spans="2:45" x14ac:dyDescent="0.3">
      <c r="AJ151" s="41"/>
      <c r="AK151" s="41"/>
      <c r="AL151" s="41"/>
      <c r="AM151" s="41"/>
    </row>
    <row r="152" spans="2:45" x14ac:dyDescent="0.3">
      <c r="AI152" t="s">
        <v>82</v>
      </c>
      <c r="AJ152" s="41">
        <f t="shared" ref="AJ152:AK152" si="68">+AJ149+AJ150</f>
        <v>648624.89032478142</v>
      </c>
      <c r="AK152" s="41">
        <f t="shared" si="68"/>
        <v>205536.83228972432</v>
      </c>
      <c r="AL152" s="41">
        <f>+AL149+AL150</f>
        <v>10298.456065126922</v>
      </c>
      <c r="AM152" s="41">
        <f>+AM149+AM150</f>
        <v>846398.5251769115</v>
      </c>
      <c r="AO152" t="s">
        <v>82</v>
      </c>
      <c r="AP152" s="38">
        <f t="shared" ref="AP152:AQ152" si="69">+AP149+AP150</f>
        <v>14.294331785693663</v>
      </c>
      <c r="AQ152" s="38">
        <f t="shared" si="69"/>
        <v>79.814715814058204</v>
      </c>
      <c r="AR152" s="38">
        <f>+AR149+AR150</f>
        <v>821.29147873286945</v>
      </c>
      <c r="AS152" s="38">
        <f>+AS149+AS150</f>
        <v>17.842691244998562</v>
      </c>
    </row>
    <row r="154" spans="2:45" x14ac:dyDescent="0.3">
      <c r="X154" s="3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1</vt:i4>
      </vt:variant>
    </vt:vector>
  </HeadingPairs>
  <TitlesOfParts>
    <vt:vector size="21" baseType="lpstr">
      <vt:lpstr>EMPRESA AP</vt:lpstr>
      <vt:lpstr>RESIDENCIALES AP</vt:lpstr>
      <vt:lpstr>RESIDENCIALES AS</vt:lpstr>
      <vt:lpstr>NO RESIDENCIALES AP</vt:lpstr>
      <vt:lpstr>NO RESIDENCIALES AS</vt:lpstr>
      <vt:lpstr>FUENTE PROPIA (AS)</vt:lpstr>
      <vt:lpstr>AP&gt;&gt;&gt;</vt:lpstr>
      <vt:lpstr>Consolida Proyecciones AP </vt:lpstr>
      <vt:lpstr>Resumen-AP_mensual</vt:lpstr>
      <vt:lpstr>Cliente AP&gt;&gt;&gt;</vt:lpstr>
      <vt:lpstr>Cl_Resid_Mensual</vt:lpstr>
      <vt:lpstr>Cl Resid_Anual</vt:lpstr>
      <vt:lpstr>Cl No Resid_Anual</vt:lpstr>
      <vt:lpstr>Cl No Resid_Mensual</vt:lpstr>
      <vt:lpstr>Cons Unit AP&gt;&gt;&gt;</vt:lpstr>
      <vt:lpstr>CU Resid Mensual</vt:lpstr>
      <vt:lpstr>CU Resid_Anual</vt:lpstr>
      <vt:lpstr>CU No Resid Mensual</vt:lpstr>
      <vt:lpstr>CU No Resid_Anual</vt:lpstr>
      <vt:lpstr>_PalUtilTempWorksheet</vt:lpstr>
      <vt:lpstr>AÑOS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Gonzalo Reyes B.</dc:creator>
  <cp:lastModifiedBy>Victoria Rojas A.</cp:lastModifiedBy>
  <dcterms:created xsi:type="dcterms:W3CDTF">2018-09-28T23:07:24Z</dcterms:created>
  <dcterms:modified xsi:type="dcterms:W3CDTF">2023-03-06T13:43:41Z</dcterms:modified>
</cp:coreProperties>
</file>